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9810" activeTab="0"/>
  </bookViews>
  <sheets>
    <sheet name="13 Mannschaften" sheetId="1" r:id="rId1"/>
    <sheet name="12 Mannschaften" sheetId="2" r:id="rId2"/>
    <sheet name="alt13 Mannschaften" sheetId="3" r:id="rId3"/>
  </sheets>
  <definedNames>
    <definedName name="_xlnm.Print_Area" localSheetId="1">'12 Mannschaften'!$A$1:$BD$125</definedName>
    <definedName name="_xlnm.Print_Area" localSheetId="0">'13 Mannschaften'!$A$1:$BD$139</definedName>
    <definedName name="_xlnm.Print_Titles" localSheetId="1">'12 Mannschaften'!$1:$4</definedName>
    <definedName name="_xlnm.Print_Titles" localSheetId="0">'13 Mannschaften'!$1:$4</definedName>
    <definedName name="GRA">'12 Mannschaften'!$V$59</definedName>
    <definedName name="GRB">'12 Mannschaften'!$AE$59</definedName>
    <definedName name="Mannsch2">'13 Mannschaften'!$AF$26:$AF$61</definedName>
    <definedName name="Mannschaft1">'13 Mannschaften'!$O$26:$O$61</definedName>
    <definedName name="Tab">'13 Mannschaften'!$W$63</definedName>
  </definedNames>
  <calcPr fullCalcOnLoad="1"/>
</workbook>
</file>

<file path=xl/sharedStrings.xml><?xml version="1.0" encoding="utf-8"?>
<sst xmlns="http://schemas.openxmlformats.org/spreadsheetml/2006/main" count="949" uniqueCount="130">
  <si>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</si>
  <si>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</si>
  <si>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</si>
  <si>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</si>
  <si>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</si>
  <si>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</si>
  <si>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</si>
  <si>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</si>
  <si>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</si>
  <si>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</si>
  <si>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</si>
  <si>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</si>
  <si>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</si>
  <si>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</si>
  <si>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</si>
  <si>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</si>
  <si>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</si>
  <si>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</si>
  <si>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</si>
  <si>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</si>
  <si>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</si>
  <si>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</si>
  <si>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</si>
  <si>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</si>
  <si>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</si>
  <si>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</si>
  <si>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</si>
  <si>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</si>
  <si>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</si>
  <si>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</si>
  <si>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</si>
  <si>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</si>
  <si>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</si>
  <si>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</si>
  <si>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</si>
  <si>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</si>
  <si>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</si>
  <si>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</si>
  <si>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</si>
  <si>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</si>
  <si>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1. Halbfinale</t>
  </si>
  <si>
    <t>2. Halbfinale</t>
  </si>
  <si>
    <t>V. Platzierungen</t>
  </si>
  <si>
    <t>FH Coburg</t>
  </si>
  <si>
    <t>FH Regensburg</t>
  </si>
  <si>
    <t>FH Rosenheim</t>
  </si>
  <si>
    <t>FH München</t>
  </si>
  <si>
    <t>FH Ingolstadt</t>
  </si>
  <si>
    <t>FH Würzburg-Schweinfurt</t>
  </si>
  <si>
    <t>FH Weihenstephan</t>
  </si>
  <si>
    <t>FH Aschaffenburg</t>
  </si>
  <si>
    <t>FH Nürnberg</t>
  </si>
  <si>
    <t>FH Kempten</t>
  </si>
  <si>
    <t>FH Amberg-Weiden</t>
  </si>
  <si>
    <t>Spiel um Platz 11 und 12</t>
  </si>
  <si>
    <t>Spiel um Platz 9 und 10</t>
  </si>
  <si>
    <t>Spiel um Platz 7 und 8</t>
  </si>
  <si>
    <t>Spiel um Platz 5 und 6</t>
  </si>
  <si>
    <t>7.</t>
  </si>
  <si>
    <t>8.</t>
  </si>
  <si>
    <t>9.</t>
  </si>
  <si>
    <t>10.</t>
  </si>
  <si>
    <t>11.</t>
  </si>
  <si>
    <t>12.</t>
  </si>
  <si>
    <t>Augsburg</t>
  </si>
  <si>
    <t>Coburg</t>
  </si>
  <si>
    <t>Regensburg</t>
  </si>
  <si>
    <t>München</t>
  </si>
  <si>
    <t>Ansbach</t>
  </si>
  <si>
    <t>Weihenstephan</t>
  </si>
  <si>
    <t>Rosenheim</t>
  </si>
  <si>
    <t xml:space="preserve">Kempten </t>
  </si>
  <si>
    <t>Amberg / Weiden</t>
  </si>
  <si>
    <t>Aschaffenburg</t>
  </si>
  <si>
    <t>Ingolstadt</t>
  </si>
  <si>
    <t>Würzburg-Schweinfurt</t>
  </si>
  <si>
    <t>Nürnberg</t>
  </si>
  <si>
    <t>FH Amberg / Weiden</t>
  </si>
  <si>
    <t>FH Augsburg</t>
  </si>
  <si>
    <t>FH Ansbach</t>
  </si>
  <si>
    <t>Tabellen</t>
  </si>
  <si>
    <t>Die Spielzeit der Platzierungsspiele beträgt 12 Minuten.</t>
  </si>
  <si>
    <t>Die Halbfinalspiele und das Finalspiel werden über 2x10 Minuten gespielt.</t>
  </si>
  <si>
    <t xml:space="preserve">Der Letzte der Gruppe A und die beiden letzten der Gruppe B spielen um Platz 11 bis 13. Wobei das </t>
  </si>
  <si>
    <t xml:space="preserve">Ergebnis der Mannschaften der Gruppe B "mitgenommen" wird. So dass der 6. der Gruppe A gegen </t>
  </si>
  <si>
    <t>den 6. und 7. der Gruppe B spielt.</t>
  </si>
  <si>
    <t>Platzierungs- und Endspiele</t>
  </si>
  <si>
    <t>Spiel um Platz 11 bis 13</t>
  </si>
  <si>
    <t>1x12</t>
  </si>
  <si>
    <t>6. Gruppe A</t>
  </si>
  <si>
    <t>6.Gruppe B</t>
  </si>
  <si>
    <t>Halbfinale 1</t>
  </si>
  <si>
    <t>2x10</t>
  </si>
  <si>
    <t>2.Gruppe B</t>
  </si>
  <si>
    <t>Halbfinale 2</t>
  </si>
  <si>
    <t>1.Gruppe B</t>
  </si>
  <si>
    <t>5. Gruppe A</t>
  </si>
  <si>
    <t>5.Gruppe B</t>
  </si>
  <si>
    <t>4. Gruppe A</t>
  </si>
  <si>
    <t>4.Gruppe B</t>
  </si>
  <si>
    <t>7.Gruppe B</t>
  </si>
  <si>
    <t>3. Gruppe A</t>
  </si>
  <si>
    <t>3.Gruppe B</t>
  </si>
  <si>
    <t>Verlierer Halbfinale 1</t>
  </si>
  <si>
    <t>Verlierer Halbfinale 2</t>
  </si>
  <si>
    <t>Finale</t>
  </si>
  <si>
    <t>Sieger Halbfinale 1</t>
  </si>
  <si>
    <t>Sieger Halbfinale 2</t>
  </si>
  <si>
    <t>6.Gruppe A</t>
  </si>
  <si>
    <t>5.Gruppe A</t>
  </si>
  <si>
    <t>4.Gruppe A</t>
  </si>
  <si>
    <t>3.Gruppe A</t>
  </si>
  <si>
    <t>Verlierer Spiel 31</t>
  </si>
  <si>
    <t>Verlierer Spiel 32</t>
  </si>
  <si>
    <t>Sieger Spiel 31</t>
  </si>
  <si>
    <t>Sieger Spiel 32</t>
  </si>
  <si>
    <t>RANG Punkte</t>
  </si>
  <si>
    <t>RANG Tordifferenz</t>
  </si>
  <si>
    <t>RANG geschossene Tore</t>
  </si>
  <si>
    <t>x        Tabelle aktivieren</t>
  </si>
  <si>
    <t>x    Tabelle aktivieren</t>
  </si>
  <si>
    <t>5. Gruppe B</t>
  </si>
  <si>
    <t>4. Gruppe B</t>
  </si>
  <si>
    <t>7. Gruppe B</t>
  </si>
  <si>
    <t>3. Gruppe B</t>
  </si>
  <si>
    <t>13.</t>
  </si>
  <si>
    <t>Resultatübernahme aus Vorrunde</t>
  </si>
  <si>
    <t>am Freitag, den 06.07.2007 bei der SpVgg Mögeldorf 2000 e.V.</t>
  </si>
  <si>
    <t>30.Fußballmeisterschaften</t>
  </si>
  <si>
    <t>der bayerischen Fachhochschulen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</si>
</sst>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8"/>
      <color indexed="10"/>
      <name val="Comic Sans MS"/>
      <family val="4"/>
    </font>
    <font>
      <sz val="12"/>
      <color indexed="10"/>
      <name val="Arial"/>
      <family val="0"/>
    </font>
    <font>
      <b/>
      <sz val="10"/>
      <color indexed="10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9"/>
      <color indexed="10"/>
      <name val="Arial"/>
      <family val="0"/>
    </font>
    <font>
      <b/>
      <sz val="14"/>
      <color indexed="10"/>
      <name val="Arial"/>
      <family val="2"/>
    </font>
    <font>
      <sz val="10"/>
      <color indexed="18"/>
      <name val="Arial"/>
      <family val="0"/>
    </font>
    <font>
      <sz val="8"/>
      <color indexed="18"/>
      <name val="Arial"/>
      <family val="0"/>
    </font>
    <font>
      <sz val="10"/>
      <color indexed="62"/>
      <name val="Arial"/>
      <family val="0"/>
    </font>
    <font>
      <sz val="20"/>
      <name val="Arial Black"/>
      <family val="2"/>
    </font>
    <font>
      <sz val="15"/>
      <name val="Arial Black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20" fontId="0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2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20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0" borderId="0" xfId="0" applyFont="1" applyBorder="1" applyAlignment="1">
      <alignment horizontal="center"/>
    </xf>
    <xf numFmtId="20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left" vertical="center" readingOrder="2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" fillId="0" borderId="6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19" fillId="0" borderId="0" xfId="0" applyFont="1" applyFill="1" applyBorder="1" applyAlignment="1" applyProtection="1">
      <alignment horizontal="right" vertical="top"/>
      <protection hidden="1"/>
    </xf>
    <xf numFmtId="0" fontId="19" fillId="0" borderId="0" xfId="0" applyFont="1" applyFill="1" applyAlignment="1" applyProtection="1">
      <alignment vertical="top"/>
      <protection hidden="1"/>
    </xf>
    <xf numFmtId="0" fontId="19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horizontal="left" vertical="center"/>
      <protection hidden="1"/>
    </xf>
    <xf numFmtId="0" fontId="0" fillId="3" borderId="2" xfId="0" applyFont="1" applyFill="1" applyBorder="1" applyAlignment="1" applyProtection="1">
      <alignment vertical="center" shrinkToFit="1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0" fillId="3" borderId="8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 applyProtection="1">
      <alignment vertical="center" shrinkToFit="1"/>
      <protection hidden="1"/>
    </xf>
    <xf numFmtId="0" fontId="0" fillId="3" borderId="9" xfId="0" applyFont="1" applyFill="1" applyBorder="1" applyAlignment="1" applyProtection="1">
      <alignment horizontal="left" vertical="center"/>
      <protection hidden="1"/>
    </xf>
    <xf numFmtId="0" fontId="0" fillId="3" borderId="5" xfId="0" applyFont="1" applyFill="1" applyBorder="1" applyAlignment="1" applyProtection="1">
      <alignment vertical="center" shrinkToFit="1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0" fillId="3" borderId="10" xfId="0" applyFont="1" applyFill="1" applyBorder="1" applyAlignment="1" applyProtection="1">
      <alignment vertical="center" shrinkToFit="1"/>
      <protection hidden="1"/>
    </xf>
    <xf numFmtId="0" fontId="0" fillId="3" borderId="3" xfId="0" applyFont="1" applyFill="1" applyBorder="1" applyAlignment="1" applyProtection="1">
      <alignment horizontal="left" vertical="center"/>
      <protection hidden="1"/>
    </xf>
    <xf numFmtId="0" fontId="0" fillId="3" borderId="1" xfId="0" applyFont="1" applyFill="1" applyBorder="1" applyAlignment="1" applyProtection="1">
      <alignment vertical="center" shrinkToFit="1"/>
      <protection hidden="1"/>
    </xf>
    <xf numFmtId="0" fontId="0" fillId="3" borderId="11" xfId="0" applyFont="1" applyFill="1" applyBorder="1" applyAlignment="1" applyProtection="1">
      <alignment vertical="center" shrinkToFit="1"/>
      <protection hidden="1"/>
    </xf>
    <xf numFmtId="0" fontId="0" fillId="0" borderId="3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30" fillId="0" borderId="0" xfId="0" applyFont="1" applyAlignment="1" applyProtection="1">
      <alignment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hidden="1"/>
    </xf>
    <xf numFmtId="45" fontId="3" fillId="0" borderId="4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6" fillId="4" borderId="26" xfId="0" applyFont="1" applyFill="1" applyBorder="1" applyAlignment="1" applyProtection="1">
      <alignment horizontal="center" vertical="center"/>
      <protection hidden="1"/>
    </xf>
    <xf numFmtId="0" fontId="6" fillId="4" borderId="27" xfId="0" applyFont="1" applyFill="1" applyBorder="1" applyAlignment="1" applyProtection="1">
      <alignment horizontal="center" vertical="center"/>
      <protection hidden="1"/>
    </xf>
    <xf numFmtId="0" fontId="6" fillId="4" borderId="28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174" fontId="0" fillId="0" borderId="23" xfId="0" applyNumberFormat="1" applyFont="1" applyFill="1" applyBorder="1" applyAlignment="1" applyProtection="1">
      <alignment horizontal="center" vertical="center"/>
      <protection hidden="1"/>
    </xf>
    <xf numFmtId="174" fontId="0" fillId="0" borderId="21" xfId="0" applyNumberFormat="1" applyFont="1" applyFill="1" applyBorder="1" applyAlignment="1" applyProtection="1">
      <alignment horizontal="center" vertical="center"/>
      <protection hidden="1"/>
    </xf>
    <xf numFmtId="174" fontId="0" fillId="0" borderId="6" xfId="0" applyNumberFormat="1" applyFont="1" applyFill="1" applyBorder="1" applyAlignment="1" applyProtection="1">
      <alignment horizontal="center" vertical="center"/>
      <protection hidden="1"/>
    </xf>
    <xf numFmtId="17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6" fillId="5" borderId="25" xfId="0" applyFont="1" applyFill="1" applyBorder="1" applyAlignment="1" applyProtection="1">
      <alignment horizontal="center" vertical="center"/>
      <protection hidden="1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5" borderId="27" xfId="0" applyFont="1" applyFill="1" applyBorder="1" applyAlignment="1" applyProtection="1">
      <alignment horizontal="center" vertical="center"/>
      <protection hidden="1"/>
    </xf>
    <xf numFmtId="0" fontId="6" fillId="5" borderId="28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6" fillId="5" borderId="31" xfId="0" applyFont="1" applyFill="1" applyBorder="1" applyAlignment="1" applyProtection="1">
      <alignment horizontal="center" vertical="center"/>
      <protection hidden="1"/>
    </xf>
    <xf numFmtId="0" fontId="6" fillId="5" borderId="32" xfId="0" applyFont="1" applyFill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34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shrinkToFit="1"/>
      <protection hidden="1"/>
    </xf>
    <xf numFmtId="0" fontId="0" fillId="0" borderId="3" xfId="0" applyBorder="1" applyAlignment="1" applyProtection="1">
      <alignment horizontal="left" vertical="center" shrinkToFit="1"/>
      <protection hidden="1"/>
    </xf>
    <xf numFmtId="0" fontId="0" fillId="0" borderId="35" xfId="0" applyBorder="1" applyAlignment="1" applyProtection="1">
      <alignment horizontal="left" vertical="center" shrinkToFi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176" fontId="0" fillId="0" borderId="36" xfId="0" applyNumberFormat="1" applyBorder="1" applyAlignment="1" applyProtection="1">
      <alignment horizontal="center" vertical="center"/>
      <protection hidden="1"/>
    </xf>
    <xf numFmtId="176" fontId="0" fillId="0" borderId="3" xfId="0" applyNumberFormat="1" applyBorder="1" applyAlignment="1" applyProtection="1">
      <alignment horizontal="center" vertical="center"/>
      <protection hidden="1"/>
    </xf>
    <xf numFmtId="176" fontId="0" fillId="0" borderId="37" xfId="0" applyNumberFormat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6" fontId="0" fillId="0" borderId="38" xfId="0" applyNumberFormat="1" applyBorder="1" applyAlignment="1" applyProtection="1">
      <alignment horizontal="center" vertical="center"/>
      <protection hidden="1"/>
    </xf>
    <xf numFmtId="176" fontId="0" fillId="0" borderId="9" xfId="0" applyNumberFormat="1" applyBorder="1" applyAlignment="1" applyProtection="1">
      <alignment horizontal="center" vertical="center"/>
      <protection hidden="1"/>
    </xf>
    <xf numFmtId="176" fontId="0" fillId="0" borderId="39" xfId="0" applyNumberForma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41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2" fillId="0" borderId="42" xfId="0" applyFont="1" applyBorder="1" applyAlignment="1" applyProtection="1">
      <alignment horizontal="left" shrinkToFit="1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20" fontId="3" fillId="0" borderId="4" xfId="0" applyNumberFormat="1" applyFont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3" borderId="44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20" fontId="0" fillId="3" borderId="7" xfId="0" applyNumberFormat="1" applyFont="1" applyFill="1" applyBorder="1" applyAlignment="1" applyProtection="1">
      <alignment horizontal="center" vertical="center"/>
      <protection hidden="1"/>
    </xf>
    <xf numFmtId="20" fontId="0" fillId="3" borderId="40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17" xfId="0" applyFont="1" applyBorder="1" applyAlignment="1" applyProtection="1">
      <alignment horizontal="left" shrinkToFit="1"/>
      <protection hidden="1"/>
    </xf>
    <xf numFmtId="0" fontId="0" fillId="3" borderId="38" xfId="0" applyFont="1" applyFill="1" applyBorder="1" applyAlignment="1" applyProtection="1">
      <alignment horizontal="center" vertical="center"/>
      <protection hidden="1"/>
    </xf>
    <xf numFmtId="0" fontId="0" fillId="3" borderId="9" xfId="0" applyFont="1" applyFill="1" applyBorder="1" applyAlignment="1" applyProtection="1">
      <alignment horizontal="center" vertical="center"/>
      <protection hidden="1"/>
    </xf>
    <xf numFmtId="20" fontId="0" fillId="3" borderId="9" xfId="0" applyNumberFormat="1" applyFont="1" applyFill="1" applyBorder="1" applyAlignment="1" applyProtection="1">
      <alignment horizontal="center" vertical="center"/>
      <protection hidden="1"/>
    </xf>
    <xf numFmtId="20" fontId="0" fillId="3" borderId="41" xfId="0" applyNumberFormat="1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0" fontId="0" fillId="0" borderId="12" xfId="0" applyNumberFormat="1" applyFont="1" applyFill="1" applyBorder="1" applyAlignment="1" applyProtection="1">
      <alignment horizontal="center" vertical="center"/>
      <protection hidden="1"/>
    </xf>
    <xf numFmtId="20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20" fontId="0" fillId="0" borderId="3" xfId="0" applyNumberFormat="1" applyFont="1" applyFill="1" applyBorder="1" applyAlignment="1" applyProtection="1">
      <alignment horizontal="center" vertical="center"/>
      <protection hidden="1"/>
    </xf>
    <xf numFmtId="20" fontId="0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49" xfId="0" applyNumberFormat="1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 shrinkToFit="1"/>
      <protection hidden="1"/>
    </xf>
    <xf numFmtId="0" fontId="0" fillId="0" borderId="9" xfId="0" applyBorder="1" applyAlignment="1" applyProtection="1">
      <alignment horizontal="left" vertical="center" shrinkToFit="1"/>
      <protection hidden="1"/>
    </xf>
    <xf numFmtId="0" fontId="0" fillId="0" borderId="41" xfId="0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left" vertical="center" shrinkToFit="1"/>
      <protection hidden="1"/>
    </xf>
    <xf numFmtId="0" fontId="0" fillId="0" borderId="7" xfId="0" applyBorder="1" applyAlignment="1" applyProtection="1">
      <alignment horizontal="left" vertical="center" shrinkToFit="1"/>
      <protection hidden="1"/>
    </xf>
    <xf numFmtId="0" fontId="0" fillId="0" borderId="40" xfId="0" applyBorder="1" applyAlignment="1" applyProtection="1">
      <alignment horizontal="left" vertical="center" shrinkToFit="1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76" fontId="0" fillId="0" borderId="44" xfId="0" applyNumberFormat="1" applyBorder="1" applyAlignment="1" applyProtection="1">
      <alignment horizontal="center" vertical="center"/>
      <protection hidden="1"/>
    </xf>
    <xf numFmtId="176" fontId="0" fillId="0" borderId="7" xfId="0" applyNumberFormat="1" applyBorder="1" applyAlignment="1" applyProtection="1">
      <alignment horizontal="center" vertical="center"/>
      <protection hidden="1"/>
    </xf>
    <xf numFmtId="176" fontId="0" fillId="0" borderId="51" xfId="0" applyNumberFormat="1" applyBorder="1" applyAlignment="1" applyProtection="1">
      <alignment horizontal="center" vertical="center"/>
      <protection hidden="1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hidden="1"/>
    </xf>
    <xf numFmtId="0" fontId="0" fillId="3" borderId="3" xfId="0" applyFont="1" applyFill="1" applyBorder="1" applyAlignment="1" applyProtection="1">
      <alignment horizontal="center" vertical="center"/>
      <protection hidden="1"/>
    </xf>
    <xf numFmtId="20" fontId="0" fillId="3" borderId="3" xfId="0" applyNumberFormat="1" applyFont="1" applyFill="1" applyBorder="1" applyAlignment="1" applyProtection="1">
      <alignment horizontal="center" vertical="center"/>
      <protection hidden="1"/>
    </xf>
    <xf numFmtId="20" fontId="0" fillId="3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20" fontId="0" fillId="0" borderId="7" xfId="0" applyNumberFormat="1" applyFont="1" applyFill="1" applyBorder="1" applyAlignment="1" applyProtection="1">
      <alignment horizontal="center" vertical="center"/>
      <protection hidden="1"/>
    </xf>
    <xf numFmtId="20" fontId="0" fillId="0" borderId="40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24" xfId="0" applyFont="1" applyBorder="1" applyAlignment="1" applyProtection="1">
      <alignment horizontal="left" vertical="center"/>
      <protection hidden="1"/>
    </xf>
    <xf numFmtId="174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6" xfId="0" applyNumberFormat="1" applyFont="1" applyFill="1" applyBorder="1" applyAlignment="1" applyProtection="1">
      <alignment horizontal="center" vertical="center" wrapText="1"/>
      <protection hidden="1"/>
    </xf>
    <xf numFmtId="174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textRotation="90"/>
      <protection hidden="1"/>
    </xf>
    <xf numFmtId="0" fontId="0" fillId="0" borderId="34" xfId="0" applyBorder="1" applyAlignment="1" applyProtection="1">
      <alignment/>
      <protection hidden="1"/>
    </xf>
    <xf numFmtId="0" fontId="0" fillId="3" borderId="35" xfId="0" applyFont="1" applyFill="1" applyBorder="1" applyAlignment="1" applyProtection="1">
      <alignment horizontal="left" vertical="center" shrinkToFit="1"/>
      <protection hidden="1"/>
    </xf>
    <xf numFmtId="0" fontId="0" fillId="3" borderId="1" xfId="0" applyFont="1" applyFill="1" applyBorder="1" applyAlignment="1" applyProtection="1">
      <alignment horizontal="left" vertical="center" shrinkToFi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0" fontId="0" fillId="3" borderId="12" xfId="0" applyNumberFormat="1" applyFont="1" applyFill="1" applyBorder="1" applyAlignment="1" applyProtection="1">
      <alignment horizontal="center" vertical="center"/>
      <protection hidden="1"/>
    </xf>
    <xf numFmtId="20" fontId="0" fillId="3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9" xfId="0" applyFont="1" applyFill="1" applyBorder="1" applyAlignment="1" applyProtection="1">
      <alignment horizontal="center" vertical="center"/>
      <protection hidden="1"/>
    </xf>
    <xf numFmtId="20" fontId="0" fillId="0" borderId="9" xfId="0" applyNumberFormat="1" applyFont="1" applyFill="1" applyBorder="1" applyAlignment="1" applyProtection="1">
      <alignment horizontal="center" vertical="center"/>
      <protection hidden="1"/>
    </xf>
    <xf numFmtId="20" fontId="0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left" vertical="center" shrinkToFit="1"/>
      <protection hidden="1"/>
    </xf>
    <xf numFmtId="0" fontId="0" fillId="0" borderId="5" xfId="0" applyFont="1" applyFill="1" applyBorder="1" applyAlignment="1" applyProtection="1">
      <alignment horizontal="left" vertical="center" shrinkToFit="1"/>
      <protection hidden="1"/>
    </xf>
    <xf numFmtId="0" fontId="0" fillId="0" borderId="5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 horizontal="left" vertical="center" shrinkToFit="1"/>
      <protection hidden="1"/>
    </xf>
    <xf numFmtId="0" fontId="0" fillId="0" borderId="2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47625</xdr:colOff>
      <xdr:row>0</xdr:row>
      <xdr:rowOff>133350</xdr:rowOff>
    </xdr:from>
    <xdr:to>
      <xdr:col>55</xdr:col>
      <xdr:colOff>9525</xdr:colOff>
      <xdr:row>2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3350"/>
          <a:ext cx="2362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47625</xdr:colOff>
      <xdr:row>1</xdr:row>
      <xdr:rowOff>0</xdr:rowOff>
    </xdr:from>
    <xdr:to>
      <xdr:col>55</xdr:col>
      <xdr:colOff>9525</xdr:colOff>
      <xdr:row>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95250"/>
          <a:ext cx="2362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33</xdr:col>
      <xdr:colOff>0</xdr:colOff>
      <xdr:row>5</xdr:row>
      <xdr:rowOff>9525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3762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DL139"/>
  <sheetViews>
    <sheetView showGridLines="0" tabSelected="1" workbookViewId="0" topLeftCell="A71">
      <selection activeCell="AW109" sqref="AW109:AX110"/>
    </sheetView>
  </sheetViews>
  <sheetFormatPr defaultColWidth="11.421875" defaultRowHeight="12.75" outlineLevelCol="1"/>
  <cols>
    <col min="1" max="21" width="1.7109375" style="44" customWidth="1"/>
    <col min="22" max="22" width="2.140625" style="44" customWidth="1"/>
    <col min="23" max="23" width="2.00390625" style="44" customWidth="1"/>
    <col min="24" max="55" width="1.7109375" style="44" customWidth="1"/>
    <col min="56" max="56" width="1.7109375" style="50" customWidth="1"/>
    <col min="57" max="57" width="1.7109375" style="103" customWidth="1"/>
    <col min="58" max="58" width="2.8515625" style="47" hidden="1" customWidth="1" outlineLevel="1"/>
    <col min="59" max="59" width="2.140625" style="47" hidden="1" customWidth="1" outlineLevel="1"/>
    <col min="60" max="60" width="2.8515625" style="47" hidden="1" customWidth="1" outlineLevel="1"/>
    <col min="61" max="62" width="1.7109375" style="47" hidden="1" customWidth="1" outlineLevel="1"/>
    <col min="63" max="63" width="3.140625" style="47" hidden="1" customWidth="1" outlineLevel="1"/>
    <col min="64" max="64" width="1.7109375" style="47" hidden="1" customWidth="1" outlineLevel="1"/>
    <col min="65" max="65" width="21.28125" style="47" hidden="1" customWidth="1" outlineLevel="1"/>
    <col min="66" max="66" width="3.140625" style="47" hidden="1" customWidth="1" outlineLevel="1"/>
    <col min="67" max="67" width="3.57421875" style="47" hidden="1" customWidth="1" outlineLevel="1"/>
    <col min="68" max="68" width="1.7109375" style="47" hidden="1" customWidth="1" outlineLevel="1"/>
    <col min="69" max="69" width="3.28125" style="47" hidden="1" customWidth="1" outlineLevel="1"/>
    <col min="70" max="70" width="3.421875" style="47" hidden="1" customWidth="1" outlineLevel="1"/>
    <col min="71" max="71" width="3.28125" style="104" hidden="1" customWidth="1" outlineLevel="1"/>
    <col min="72" max="73" width="1.7109375" style="47" hidden="1" customWidth="1" outlineLevel="1"/>
    <col min="74" max="76" width="1.7109375" style="48" hidden="1" customWidth="1" outlineLevel="1"/>
    <col min="77" max="77" width="4.00390625" style="48" hidden="1" customWidth="1" outlineLevel="1"/>
    <col min="78" max="79" width="1.7109375" style="48" hidden="1" customWidth="1" outlineLevel="1"/>
    <col min="80" max="80" width="4.57421875" style="48" hidden="1" customWidth="1" outlineLevel="1"/>
    <col min="81" max="81" width="1.7109375" style="49" customWidth="1" collapsed="1"/>
    <col min="82" max="84" width="1.7109375" style="49" customWidth="1"/>
    <col min="85" max="86" width="1.7109375" style="98" customWidth="1"/>
    <col min="87" max="16384" width="1.7109375" style="50" customWidth="1"/>
  </cols>
  <sheetData>
    <row r="1" spans="43:56" ht="35.25" customHeight="1"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6"/>
    </row>
    <row r="2" spans="1:56" ht="31.5">
      <c r="A2" s="316" t="s">
        <v>128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6"/>
    </row>
    <row r="3" spans="1:86" s="55" customFormat="1" ht="27">
      <c r="A3" s="317" t="s">
        <v>129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105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106"/>
      <c r="BT3" s="52"/>
      <c r="BU3" s="52"/>
      <c r="BV3" s="53"/>
      <c r="BW3" s="53"/>
      <c r="BX3" s="53"/>
      <c r="BY3" s="53"/>
      <c r="BZ3" s="53"/>
      <c r="CA3" s="53"/>
      <c r="CB3" s="53"/>
      <c r="CC3" s="54"/>
      <c r="CD3" s="54"/>
      <c r="CE3" s="54"/>
      <c r="CF3" s="54"/>
      <c r="CG3" s="107"/>
      <c r="CH3" s="107"/>
    </row>
    <row r="4" spans="1:86" s="60" customFormat="1" ht="1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108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109"/>
      <c r="BT4" s="57"/>
      <c r="BU4" s="57"/>
      <c r="BV4" s="58"/>
      <c r="BW4" s="58"/>
      <c r="BX4" s="58"/>
      <c r="BY4" s="58"/>
      <c r="BZ4" s="58"/>
      <c r="CA4" s="58"/>
      <c r="CB4" s="58"/>
      <c r="CC4" s="59"/>
      <c r="CD4" s="59"/>
      <c r="CE4" s="59"/>
      <c r="CF4" s="59"/>
      <c r="CG4" s="110"/>
      <c r="CH4" s="110"/>
    </row>
    <row r="5" spans="43:86" s="60" customFormat="1" ht="6" customHeight="1"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108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109"/>
      <c r="BT5" s="57"/>
      <c r="BU5" s="57"/>
      <c r="BV5" s="58"/>
      <c r="BW5" s="58"/>
      <c r="BX5" s="58"/>
      <c r="BY5" s="58"/>
      <c r="BZ5" s="58"/>
      <c r="CA5" s="58"/>
      <c r="CB5" s="58"/>
      <c r="CC5" s="59"/>
      <c r="CD5" s="59"/>
      <c r="CE5" s="59"/>
      <c r="CF5" s="59"/>
      <c r="CG5" s="110"/>
      <c r="CH5" s="110"/>
    </row>
    <row r="6" spans="1:86" s="60" customFormat="1" ht="15.75" customHeight="1">
      <c r="A6" s="178" t="s">
        <v>127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08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109"/>
      <c r="BT6" s="57"/>
      <c r="BU6" s="57"/>
      <c r="BV6" s="58"/>
      <c r="BW6" s="58"/>
      <c r="BX6" s="58"/>
      <c r="BY6" s="58"/>
      <c r="BZ6" s="58"/>
      <c r="CA6" s="58"/>
      <c r="CB6" s="58"/>
      <c r="CC6" s="59"/>
      <c r="CD6" s="59"/>
      <c r="CE6" s="59"/>
      <c r="CF6" s="59"/>
      <c r="CG6" s="110"/>
      <c r="CH6" s="110"/>
    </row>
    <row r="7" spans="1:86" s="60" customFormat="1" ht="6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08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109"/>
      <c r="BT7" s="57"/>
      <c r="BU7" s="57"/>
      <c r="BV7" s="58"/>
      <c r="BW7" s="58"/>
      <c r="BX7" s="58"/>
      <c r="BY7" s="58"/>
      <c r="BZ7" s="58"/>
      <c r="CA7" s="58"/>
      <c r="CB7" s="58"/>
      <c r="CC7" s="59"/>
      <c r="CD7" s="59"/>
      <c r="CE7" s="59"/>
      <c r="CF7" s="59"/>
      <c r="CG7" s="110"/>
      <c r="CH7" s="110"/>
    </row>
    <row r="8" spans="1:86" s="111" customFormat="1" ht="16.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12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4"/>
      <c r="BT8" s="113"/>
      <c r="BU8" s="113"/>
      <c r="BV8" s="115"/>
      <c r="BW8" s="115"/>
      <c r="BX8" s="115"/>
      <c r="BY8" s="115"/>
      <c r="BZ8" s="115"/>
      <c r="CA8" s="115"/>
      <c r="CB8" s="115"/>
      <c r="CC8" s="116"/>
      <c r="CD8" s="116"/>
      <c r="CE8" s="116"/>
      <c r="CF8" s="116"/>
      <c r="CG8" s="117"/>
      <c r="CH8" s="117"/>
    </row>
    <row r="9" spans="57:86" s="60" customFormat="1" ht="6" customHeight="1">
      <c r="BE9" s="108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109"/>
      <c r="BT9" s="57"/>
      <c r="BU9" s="57"/>
      <c r="BV9" s="58"/>
      <c r="BW9" s="58"/>
      <c r="BX9" s="58"/>
      <c r="BY9" s="58"/>
      <c r="BZ9" s="58"/>
      <c r="CA9" s="58"/>
      <c r="CB9" s="58"/>
      <c r="CC9" s="59"/>
      <c r="CD9" s="59"/>
      <c r="CE9" s="59"/>
      <c r="CF9" s="59"/>
      <c r="CG9" s="110"/>
      <c r="CH9" s="110"/>
    </row>
    <row r="10" spans="7:86" s="60" customFormat="1" ht="15.75">
      <c r="G10" s="61" t="s">
        <v>0</v>
      </c>
      <c r="H10" s="264">
        <v>0.3958333333333333</v>
      </c>
      <c r="I10" s="264"/>
      <c r="J10" s="264"/>
      <c r="K10" s="264"/>
      <c r="L10" s="264"/>
      <c r="M10" s="50" t="s">
        <v>1</v>
      </c>
      <c r="T10" s="61" t="s">
        <v>2</v>
      </c>
      <c r="U10" s="187">
        <v>1</v>
      </c>
      <c r="V10" s="187" t="s">
        <v>3</v>
      </c>
      <c r="W10" s="62" t="s">
        <v>37</v>
      </c>
      <c r="X10" s="188">
        <v>0.008333333333333333</v>
      </c>
      <c r="Y10" s="188"/>
      <c r="Z10" s="188"/>
      <c r="AA10" s="188"/>
      <c r="AB10" s="188"/>
      <c r="AC10" s="50" t="s">
        <v>4</v>
      </c>
      <c r="AK10" s="61" t="s">
        <v>5</v>
      </c>
      <c r="AL10" s="188">
        <v>0.0020833333333333333</v>
      </c>
      <c r="AM10" s="188"/>
      <c r="AN10" s="188"/>
      <c r="AO10" s="188"/>
      <c r="AP10" s="188"/>
      <c r="AQ10" s="50" t="s">
        <v>4</v>
      </c>
      <c r="BE10" s="108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109"/>
      <c r="BT10" s="57"/>
      <c r="BU10" s="57"/>
      <c r="BV10" s="58"/>
      <c r="BW10" s="58"/>
      <c r="BX10" s="58"/>
      <c r="BY10" s="58"/>
      <c r="BZ10" s="58"/>
      <c r="CA10" s="58"/>
      <c r="CB10" s="58"/>
      <c r="CC10" s="59"/>
      <c r="CD10" s="59"/>
      <c r="CE10" s="59"/>
      <c r="CF10" s="59"/>
      <c r="CG10" s="110"/>
      <c r="CH10" s="110"/>
    </row>
    <row r="11" ht="9" customHeight="1"/>
    <row r="12" ht="6" customHeight="1"/>
    <row r="13" ht="12.75">
      <c r="B13" s="64" t="s">
        <v>6</v>
      </c>
    </row>
    <row r="14" ht="6" customHeight="1" thickBot="1"/>
    <row r="15" spans="2:55" ht="16.5" thickBot="1">
      <c r="B15" s="265" t="s">
        <v>12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7"/>
      <c r="AE15" s="257" t="s">
        <v>13</v>
      </c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9"/>
    </row>
    <row r="16" spans="2:86" s="84" customFormat="1" ht="12.75">
      <c r="B16" s="262" t="s">
        <v>7</v>
      </c>
      <c r="C16" s="263"/>
      <c r="D16" s="253" t="s">
        <v>43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4"/>
      <c r="AE16" s="262" t="s">
        <v>7</v>
      </c>
      <c r="AF16" s="263"/>
      <c r="AG16" s="253" t="s">
        <v>49</v>
      </c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4"/>
      <c r="BE16" s="172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73"/>
      <c r="BT16" s="169"/>
      <c r="BU16" s="169"/>
      <c r="BV16" s="170"/>
      <c r="BW16" s="170"/>
      <c r="BX16" s="170"/>
      <c r="BY16" s="170"/>
      <c r="BZ16" s="170"/>
      <c r="CA16" s="170"/>
      <c r="CB16" s="170"/>
      <c r="CC16" s="171"/>
      <c r="CD16" s="171"/>
      <c r="CE16" s="171"/>
      <c r="CF16" s="171"/>
      <c r="CG16" s="174"/>
      <c r="CH16" s="174"/>
    </row>
    <row r="17" spans="2:86" s="84" customFormat="1" ht="12.75">
      <c r="B17" s="268" t="s">
        <v>8</v>
      </c>
      <c r="C17" s="269"/>
      <c r="D17" s="255" t="s">
        <v>44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6"/>
      <c r="AE17" s="268" t="s">
        <v>8</v>
      </c>
      <c r="AF17" s="269"/>
      <c r="AG17" s="255" t="s">
        <v>45</v>
      </c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6"/>
      <c r="BE17" s="172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73"/>
      <c r="BT17" s="169"/>
      <c r="BU17" s="169"/>
      <c r="BV17" s="170"/>
      <c r="BW17" s="170"/>
      <c r="BX17" s="170"/>
      <c r="BY17" s="170"/>
      <c r="BZ17" s="170"/>
      <c r="CA17" s="170"/>
      <c r="CB17" s="170"/>
      <c r="CC17" s="171"/>
      <c r="CD17" s="171"/>
      <c r="CE17" s="171"/>
      <c r="CF17" s="171"/>
      <c r="CG17" s="174"/>
      <c r="CH17" s="174"/>
    </row>
    <row r="18" spans="2:86" s="84" customFormat="1" ht="12.75">
      <c r="B18" s="268" t="s">
        <v>9</v>
      </c>
      <c r="C18" s="269"/>
      <c r="D18" s="255" t="s">
        <v>78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6"/>
      <c r="AE18" s="268" t="s">
        <v>9</v>
      </c>
      <c r="AF18" s="269"/>
      <c r="AG18" s="255" t="s">
        <v>50</v>
      </c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6"/>
      <c r="BE18" s="172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73"/>
      <c r="BT18" s="169"/>
      <c r="BU18" s="169"/>
      <c r="BV18" s="170"/>
      <c r="BW18" s="170"/>
      <c r="BX18" s="170"/>
      <c r="BY18" s="170"/>
      <c r="BZ18" s="170"/>
      <c r="CA18" s="170"/>
      <c r="CB18" s="170"/>
      <c r="CC18" s="171"/>
      <c r="CD18" s="171"/>
      <c r="CE18" s="171"/>
      <c r="CF18" s="171"/>
      <c r="CG18" s="174"/>
      <c r="CH18" s="174"/>
    </row>
    <row r="19" spans="2:86" s="84" customFormat="1" ht="12.75">
      <c r="B19" s="268" t="s">
        <v>10</v>
      </c>
      <c r="C19" s="269"/>
      <c r="D19" s="255" t="s">
        <v>46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6"/>
      <c r="AE19" s="268" t="s">
        <v>10</v>
      </c>
      <c r="AF19" s="269"/>
      <c r="AG19" s="255" t="s">
        <v>52</v>
      </c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6"/>
      <c r="BE19" s="172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73"/>
      <c r="BT19" s="169"/>
      <c r="BU19" s="169"/>
      <c r="BV19" s="170"/>
      <c r="BW19" s="170"/>
      <c r="BX19" s="170"/>
      <c r="BY19" s="170"/>
      <c r="BZ19" s="170"/>
      <c r="CA19" s="170"/>
      <c r="CB19" s="170"/>
      <c r="CC19" s="171"/>
      <c r="CD19" s="171"/>
      <c r="CE19" s="171"/>
      <c r="CF19" s="171"/>
      <c r="CG19" s="174"/>
      <c r="CH19" s="174"/>
    </row>
    <row r="20" spans="2:86" s="84" customFormat="1" ht="12.75">
      <c r="B20" s="268" t="s">
        <v>11</v>
      </c>
      <c r="C20" s="269"/>
      <c r="D20" s="255" t="s">
        <v>47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6"/>
      <c r="AE20" s="268" t="s">
        <v>11</v>
      </c>
      <c r="AF20" s="269"/>
      <c r="AG20" s="255" t="s">
        <v>51</v>
      </c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6"/>
      <c r="BE20" s="172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73"/>
      <c r="BT20" s="169"/>
      <c r="BU20" s="169"/>
      <c r="BV20" s="170"/>
      <c r="BW20" s="170"/>
      <c r="BX20" s="170"/>
      <c r="BY20" s="170"/>
      <c r="BZ20" s="170"/>
      <c r="CA20" s="170"/>
      <c r="CB20" s="170"/>
      <c r="CC20" s="171"/>
      <c r="CD20" s="171"/>
      <c r="CE20" s="171"/>
      <c r="CF20" s="171"/>
      <c r="CG20" s="174"/>
      <c r="CH20" s="174"/>
    </row>
    <row r="21" spans="2:86" s="84" customFormat="1" ht="13.5" thickBot="1">
      <c r="B21" s="260" t="s">
        <v>39</v>
      </c>
      <c r="C21" s="261"/>
      <c r="D21" s="274" t="s">
        <v>48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  <c r="AE21" s="268" t="s">
        <v>39</v>
      </c>
      <c r="AF21" s="269"/>
      <c r="AG21" s="255" t="s">
        <v>79</v>
      </c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6"/>
      <c r="BE21" s="172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73"/>
      <c r="BT21" s="169"/>
      <c r="BU21" s="169"/>
      <c r="BV21" s="170"/>
      <c r="BW21" s="170"/>
      <c r="BX21" s="170"/>
      <c r="BY21" s="170"/>
      <c r="BZ21" s="170"/>
      <c r="CA21" s="170"/>
      <c r="CB21" s="170"/>
      <c r="CC21" s="171"/>
      <c r="CD21" s="171"/>
      <c r="CE21" s="171"/>
      <c r="CF21" s="171"/>
      <c r="CG21" s="174"/>
      <c r="CH21" s="174"/>
    </row>
    <row r="22" spans="31:86" s="84" customFormat="1" ht="13.5" thickBot="1">
      <c r="AE22" s="260" t="s">
        <v>58</v>
      </c>
      <c r="AF22" s="261"/>
      <c r="AG22" s="274" t="s">
        <v>77</v>
      </c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5"/>
      <c r="BE22" s="172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73"/>
      <c r="BT22" s="169"/>
      <c r="BU22" s="169"/>
      <c r="BV22" s="170"/>
      <c r="BW22" s="170"/>
      <c r="BX22" s="170"/>
      <c r="BY22" s="170"/>
      <c r="BZ22" s="170"/>
      <c r="CA22" s="170"/>
      <c r="CB22" s="170"/>
      <c r="CC22" s="171"/>
      <c r="CD22" s="171"/>
      <c r="CE22" s="171"/>
      <c r="CF22" s="171"/>
      <c r="CG22" s="174"/>
      <c r="CH22" s="174"/>
    </row>
    <row r="23" ht="12.75">
      <c r="B23" s="64" t="s">
        <v>23</v>
      </c>
    </row>
    <row r="24" ht="6" customHeight="1" thickBot="1"/>
    <row r="25" spans="1:86" s="118" customFormat="1" ht="15" customHeight="1" thickBot="1">
      <c r="A25" s="66"/>
      <c r="B25" s="280" t="s">
        <v>14</v>
      </c>
      <c r="C25" s="281"/>
      <c r="D25" s="282" t="s">
        <v>38</v>
      </c>
      <c r="E25" s="234"/>
      <c r="F25" s="283"/>
      <c r="G25" s="282" t="s">
        <v>15</v>
      </c>
      <c r="H25" s="234"/>
      <c r="I25" s="283"/>
      <c r="J25" s="282" t="s">
        <v>17</v>
      </c>
      <c r="K25" s="234"/>
      <c r="L25" s="234"/>
      <c r="M25" s="234"/>
      <c r="N25" s="283"/>
      <c r="O25" s="282" t="s">
        <v>18</v>
      </c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83"/>
      <c r="AW25" s="282" t="s">
        <v>21</v>
      </c>
      <c r="AX25" s="234"/>
      <c r="AY25" s="234"/>
      <c r="AZ25" s="234"/>
      <c r="BA25" s="283"/>
      <c r="BB25" s="282"/>
      <c r="BC25" s="235"/>
      <c r="BE25" s="119"/>
      <c r="BF25" s="39" t="s">
        <v>28</v>
      </c>
      <c r="BG25" s="40"/>
      <c r="BH25" s="40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120"/>
      <c r="BT25" s="68"/>
      <c r="BU25" s="68"/>
      <c r="BV25" s="69"/>
      <c r="BW25" s="69"/>
      <c r="BX25" s="69"/>
      <c r="BY25" s="69"/>
      <c r="BZ25" s="69"/>
      <c r="CA25" s="69"/>
      <c r="CB25" s="69"/>
      <c r="CC25" s="70"/>
      <c r="CD25" s="70"/>
      <c r="CE25" s="70"/>
      <c r="CF25" s="70"/>
      <c r="CG25" s="121"/>
      <c r="CH25" s="121"/>
    </row>
    <row r="26" spans="2:86" s="72" customFormat="1" ht="15" customHeight="1">
      <c r="B26" s="276">
        <v>1</v>
      </c>
      <c r="C26" s="277"/>
      <c r="D26" s="277">
        <v>1</v>
      </c>
      <c r="E26" s="277"/>
      <c r="F26" s="277"/>
      <c r="G26" s="277" t="s">
        <v>16</v>
      </c>
      <c r="H26" s="277"/>
      <c r="I26" s="277"/>
      <c r="J26" s="278">
        <f>$H$10</f>
        <v>0.3958333333333333</v>
      </c>
      <c r="K26" s="278"/>
      <c r="L26" s="278"/>
      <c r="M26" s="278"/>
      <c r="N26" s="279"/>
      <c r="O26" s="150" t="s">
        <v>78</v>
      </c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2" t="s">
        <v>20</v>
      </c>
      <c r="AF26" s="150" t="s">
        <v>43</v>
      </c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3"/>
      <c r="AW26" s="252">
        <v>0</v>
      </c>
      <c r="AX26" s="243"/>
      <c r="AY26" s="152" t="s">
        <v>19</v>
      </c>
      <c r="AZ26" s="243">
        <v>1</v>
      </c>
      <c r="BA26" s="244"/>
      <c r="BB26" s="250"/>
      <c r="BC26" s="251"/>
      <c r="BE26" s="119"/>
      <c r="BF26" s="41">
        <f aca="true" t="shared" si="0" ref="BF26:BF61">IF(ISBLANK(AW26),"0",IF(AW26&gt;AZ26,3,IF(AW26=AZ26,1,0)))</f>
        <v>0</v>
      </c>
      <c r="BG26" s="41" t="s">
        <v>19</v>
      </c>
      <c r="BH26" s="41">
        <f aca="true" t="shared" si="1" ref="BH26:BH61">IF(ISBLANK(AZ26),"0",IF(AZ26&gt;AW26,3,IF(AZ26=AW26,1,0)))</f>
        <v>3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120"/>
      <c r="BT26" s="68"/>
      <c r="BU26" s="68"/>
      <c r="BV26" s="69"/>
      <c r="BW26" s="69"/>
      <c r="BX26" s="69"/>
      <c r="BY26" s="69"/>
      <c r="BZ26" s="69"/>
      <c r="CA26" s="69"/>
      <c r="CB26" s="69"/>
      <c r="CC26" s="74"/>
      <c r="CD26" s="74"/>
      <c r="CE26" s="74"/>
      <c r="CF26" s="74"/>
      <c r="CG26" s="122"/>
      <c r="CH26" s="122"/>
    </row>
    <row r="27" spans="1:86" s="118" customFormat="1" ht="15" customHeight="1" thickBot="1">
      <c r="A27" s="66"/>
      <c r="B27" s="270">
        <v>2</v>
      </c>
      <c r="C27" s="271"/>
      <c r="D27" s="271">
        <v>2</v>
      </c>
      <c r="E27" s="271"/>
      <c r="F27" s="271"/>
      <c r="G27" s="271" t="s">
        <v>16</v>
      </c>
      <c r="H27" s="271"/>
      <c r="I27" s="271"/>
      <c r="J27" s="272">
        <f>J26</f>
        <v>0.3958333333333333</v>
      </c>
      <c r="K27" s="272"/>
      <c r="L27" s="272"/>
      <c r="M27" s="272"/>
      <c r="N27" s="273"/>
      <c r="O27" s="123" t="s">
        <v>44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5" t="s">
        <v>20</v>
      </c>
      <c r="AF27" s="123" t="s">
        <v>46</v>
      </c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6"/>
      <c r="AW27" s="245">
        <v>2</v>
      </c>
      <c r="AX27" s="246"/>
      <c r="AY27" s="125" t="s">
        <v>19</v>
      </c>
      <c r="AZ27" s="246">
        <v>1</v>
      </c>
      <c r="BA27" s="247"/>
      <c r="BB27" s="248"/>
      <c r="BC27" s="249"/>
      <c r="BE27" s="119"/>
      <c r="BF27" s="41">
        <f t="shared" si="0"/>
        <v>3</v>
      </c>
      <c r="BG27" s="41" t="s">
        <v>19</v>
      </c>
      <c r="BH27" s="41">
        <f t="shared" si="1"/>
        <v>0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120"/>
      <c r="BT27" s="68"/>
      <c r="BU27" s="68"/>
      <c r="BV27" s="69"/>
      <c r="BW27" s="69"/>
      <c r="BX27" s="69"/>
      <c r="BY27" s="69"/>
      <c r="BZ27" s="69"/>
      <c r="CA27" s="69"/>
      <c r="CB27" s="69"/>
      <c r="CC27" s="70"/>
      <c r="CD27" s="70"/>
      <c r="CE27" s="70"/>
      <c r="CF27" s="70"/>
      <c r="CG27" s="121"/>
      <c r="CH27" s="121"/>
    </row>
    <row r="28" spans="1:86" s="118" customFormat="1" ht="15" customHeight="1">
      <c r="A28" s="66"/>
      <c r="B28" s="284">
        <v>3</v>
      </c>
      <c r="C28" s="285"/>
      <c r="D28" s="285">
        <v>1</v>
      </c>
      <c r="E28" s="285"/>
      <c r="F28" s="285"/>
      <c r="G28" s="285" t="s">
        <v>22</v>
      </c>
      <c r="H28" s="285"/>
      <c r="I28" s="285"/>
      <c r="J28" s="293">
        <f>J27+$U$10*$X$10+$AL$10</f>
        <v>0.40625</v>
      </c>
      <c r="K28" s="293"/>
      <c r="L28" s="293"/>
      <c r="M28" s="293"/>
      <c r="N28" s="294"/>
      <c r="O28" s="161" t="s">
        <v>79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3" t="s">
        <v>20</v>
      </c>
      <c r="AF28" s="161" t="s">
        <v>49</v>
      </c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4"/>
      <c r="AW28" s="290">
        <v>0</v>
      </c>
      <c r="AX28" s="291"/>
      <c r="AY28" s="163" t="s">
        <v>19</v>
      </c>
      <c r="AZ28" s="291">
        <v>3</v>
      </c>
      <c r="BA28" s="292"/>
      <c r="BB28" s="295"/>
      <c r="BC28" s="296"/>
      <c r="BE28" s="119"/>
      <c r="BF28" s="41">
        <f t="shared" si="0"/>
        <v>0</v>
      </c>
      <c r="BG28" s="41" t="s">
        <v>19</v>
      </c>
      <c r="BH28" s="41">
        <f t="shared" si="1"/>
        <v>3</v>
      </c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120"/>
      <c r="BT28" s="68"/>
      <c r="BU28" s="68"/>
      <c r="BV28" s="69"/>
      <c r="BW28" s="69"/>
      <c r="BX28" s="69"/>
      <c r="BY28" s="69"/>
      <c r="BZ28" s="69"/>
      <c r="CA28" s="69"/>
      <c r="CB28" s="69"/>
      <c r="CC28" s="70"/>
      <c r="CD28" s="70"/>
      <c r="CE28" s="70"/>
      <c r="CF28" s="70"/>
      <c r="CG28" s="121"/>
      <c r="CH28" s="121"/>
    </row>
    <row r="29" spans="1:86" s="118" customFormat="1" ht="15" customHeight="1">
      <c r="A29" s="66"/>
      <c r="B29" s="286">
        <v>4</v>
      </c>
      <c r="C29" s="287"/>
      <c r="D29" s="287">
        <v>2</v>
      </c>
      <c r="E29" s="287"/>
      <c r="F29" s="287"/>
      <c r="G29" s="287" t="s">
        <v>22</v>
      </c>
      <c r="H29" s="287"/>
      <c r="I29" s="287"/>
      <c r="J29" s="302">
        <f>J28</f>
        <v>0.40625</v>
      </c>
      <c r="K29" s="302"/>
      <c r="L29" s="302"/>
      <c r="M29" s="302"/>
      <c r="N29" s="303"/>
      <c r="O29" s="157" t="s">
        <v>45</v>
      </c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9" t="s">
        <v>20</v>
      </c>
      <c r="AF29" s="157" t="s">
        <v>52</v>
      </c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60"/>
      <c r="AW29" s="297">
        <v>1</v>
      </c>
      <c r="AX29" s="298"/>
      <c r="AY29" s="159" t="s">
        <v>19</v>
      </c>
      <c r="AZ29" s="298">
        <v>0</v>
      </c>
      <c r="BA29" s="299"/>
      <c r="BB29" s="300"/>
      <c r="BC29" s="301"/>
      <c r="BE29" s="119"/>
      <c r="BF29" s="41">
        <f t="shared" si="0"/>
        <v>3</v>
      </c>
      <c r="BG29" s="41" t="s">
        <v>19</v>
      </c>
      <c r="BH29" s="41">
        <f t="shared" si="1"/>
        <v>0</v>
      </c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120"/>
      <c r="BT29" s="68"/>
      <c r="BU29" s="68"/>
      <c r="BV29" s="69"/>
      <c r="BW29" s="69"/>
      <c r="BX29" s="69"/>
      <c r="BY29" s="69"/>
      <c r="BZ29" s="69"/>
      <c r="CA29" s="69"/>
      <c r="CB29" s="69"/>
      <c r="CC29" s="70"/>
      <c r="CD29" s="70"/>
      <c r="CE29" s="70"/>
      <c r="CF29" s="70"/>
      <c r="CG29" s="121"/>
      <c r="CH29" s="121"/>
    </row>
    <row r="30" spans="1:86" s="118" customFormat="1" ht="15" customHeight="1" thickBot="1">
      <c r="A30" s="66"/>
      <c r="B30" s="288">
        <v>5</v>
      </c>
      <c r="C30" s="289"/>
      <c r="D30" s="289">
        <v>1</v>
      </c>
      <c r="E30" s="289"/>
      <c r="F30" s="289"/>
      <c r="G30" s="289" t="s">
        <v>22</v>
      </c>
      <c r="H30" s="289"/>
      <c r="I30" s="289"/>
      <c r="J30" s="308">
        <f>J29+$U$10*$X$10+$AL$10</f>
        <v>0.4166666666666667</v>
      </c>
      <c r="K30" s="308"/>
      <c r="L30" s="308"/>
      <c r="M30" s="308"/>
      <c r="N30" s="309"/>
      <c r="O30" s="165" t="s">
        <v>77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7" t="s">
        <v>20</v>
      </c>
      <c r="AF30" s="165" t="s">
        <v>50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8"/>
      <c r="AW30" s="310">
        <v>1</v>
      </c>
      <c r="AX30" s="304"/>
      <c r="AY30" s="167" t="s">
        <v>19</v>
      </c>
      <c r="AZ30" s="304">
        <v>1</v>
      </c>
      <c r="BA30" s="305"/>
      <c r="BB30" s="306"/>
      <c r="BC30" s="307"/>
      <c r="BE30" s="119"/>
      <c r="BF30" s="41">
        <f t="shared" si="0"/>
        <v>1</v>
      </c>
      <c r="BG30" s="41" t="s">
        <v>19</v>
      </c>
      <c r="BH30" s="41">
        <f t="shared" si="1"/>
        <v>1</v>
      </c>
      <c r="BI30" s="68"/>
      <c r="BJ30" s="68"/>
      <c r="BK30" s="68"/>
      <c r="BL30" s="68"/>
      <c r="BM30" s="68" t="s">
        <v>120</v>
      </c>
      <c r="BN30" s="68"/>
      <c r="BO30" s="68"/>
      <c r="BP30" s="68"/>
      <c r="BQ30" s="68"/>
      <c r="BR30" s="68"/>
      <c r="BS30" s="120"/>
      <c r="BT30" s="68"/>
      <c r="BU30" s="68"/>
      <c r="BV30" s="69"/>
      <c r="BW30" s="69"/>
      <c r="BX30" s="69"/>
      <c r="BY30" s="69"/>
      <c r="BZ30" s="69"/>
      <c r="CA30" s="69"/>
      <c r="CB30" s="69"/>
      <c r="CC30" s="70"/>
      <c r="CD30" s="70"/>
      <c r="CE30" s="70"/>
      <c r="CF30" s="70"/>
      <c r="CG30" s="121"/>
      <c r="CH30" s="121"/>
    </row>
    <row r="31" spans="1:86" s="118" customFormat="1" ht="15" customHeight="1">
      <c r="A31" s="66"/>
      <c r="B31" s="276">
        <v>6</v>
      </c>
      <c r="C31" s="277"/>
      <c r="D31" s="277">
        <v>2</v>
      </c>
      <c r="E31" s="277"/>
      <c r="F31" s="277"/>
      <c r="G31" s="277" t="s">
        <v>16</v>
      </c>
      <c r="H31" s="277"/>
      <c r="I31" s="277"/>
      <c r="J31" s="278">
        <f>J30</f>
        <v>0.4166666666666667</v>
      </c>
      <c r="K31" s="278"/>
      <c r="L31" s="278"/>
      <c r="M31" s="278"/>
      <c r="N31" s="279"/>
      <c r="O31" s="150" t="s">
        <v>47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2" t="s">
        <v>20</v>
      </c>
      <c r="AF31" s="150" t="s">
        <v>48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3"/>
      <c r="AW31" s="252">
        <v>2</v>
      </c>
      <c r="AX31" s="243"/>
      <c r="AY31" s="152" t="s">
        <v>19</v>
      </c>
      <c r="AZ31" s="243">
        <v>0</v>
      </c>
      <c r="BA31" s="244"/>
      <c r="BB31" s="250"/>
      <c r="BC31" s="251"/>
      <c r="BE31" s="119"/>
      <c r="BF31" s="41">
        <f t="shared" si="0"/>
        <v>3</v>
      </c>
      <c r="BG31" s="41" t="s">
        <v>19</v>
      </c>
      <c r="BH31" s="41">
        <f t="shared" si="1"/>
        <v>0</v>
      </c>
      <c r="BI31" s="68"/>
      <c r="BJ31" s="68"/>
      <c r="BK31" s="47"/>
      <c r="BL31" s="47"/>
      <c r="BM31" s="47"/>
      <c r="BN31" s="47"/>
      <c r="BO31" s="47"/>
      <c r="BP31" s="47"/>
      <c r="BQ31" s="47"/>
      <c r="BR31" s="47"/>
      <c r="BS31" s="104"/>
      <c r="BT31" s="68"/>
      <c r="BU31" s="68"/>
      <c r="BV31" s="69"/>
      <c r="BW31" s="69"/>
      <c r="BX31" s="69"/>
      <c r="BY31" s="69"/>
      <c r="BZ31" s="69"/>
      <c r="CA31" s="69"/>
      <c r="CB31" s="69"/>
      <c r="CC31" s="70"/>
      <c r="CD31" s="70"/>
      <c r="CE31" s="70"/>
      <c r="CF31" s="70"/>
      <c r="CG31" s="121"/>
      <c r="CH31" s="121"/>
    </row>
    <row r="32" spans="1:86" s="118" customFormat="1" ht="15" customHeight="1" thickBot="1">
      <c r="A32" s="66"/>
      <c r="B32" s="270">
        <v>7</v>
      </c>
      <c r="C32" s="271"/>
      <c r="D32" s="271">
        <v>1</v>
      </c>
      <c r="E32" s="271"/>
      <c r="F32" s="271"/>
      <c r="G32" s="271" t="s">
        <v>16</v>
      </c>
      <c r="H32" s="271"/>
      <c r="I32" s="271"/>
      <c r="J32" s="272">
        <f>J31+$U$10*$X$10+$AL$10</f>
        <v>0.42708333333333337</v>
      </c>
      <c r="K32" s="272"/>
      <c r="L32" s="272"/>
      <c r="M32" s="272"/>
      <c r="N32" s="273"/>
      <c r="O32" s="123" t="s">
        <v>78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5" t="s">
        <v>20</v>
      </c>
      <c r="AF32" s="123" t="s">
        <v>46</v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6"/>
      <c r="AW32" s="245">
        <v>0</v>
      </c>
      <c r="AX32" s="246"/>
      <c r="AY32" s="125" t="s">
        <v>19</v>
      </c>
      <c r="AZ32" s="246">
        <v>0</v>
      </c>
      <c r="BA32" s="247"/>
      <c r="BB32" s="248"/>
      <c r="BC32" s="249"/>
      <c r="BD32" s="76"/>
      <c r="BE32" s="119"/>
      <c r="BF32" s="41">
        <f t="shared" si="0"/>
        <v>1</v>
      </c>
      <c r="BG32" s="41" t="s">
        <v>19</v>
      </c>
      <c r="BH32" s="41">
        <f t="shared" si="1"/>
        <v>1</v>
      </c>
      <c r="BI32" s="68"/>
      <c r="BJ32" s="68"/>
      <c r="BK32" s="77"/>
      <c r="BL32" s="77">
        <v>2</v>
      </c>
      <c r="BM32" s="79" t="str">
        <f>$D$16</f>
        <v>FH Coburg</v>
      </c>
      <c r="BN32" s="80">
        <f>SUMIF($O$26:$O$61,BM32,$BF$26:$BF$61)+SUMIF($AF$26:$AG$61,BM32,$BH$26:$BH$61)</f>
        <v>7</v>
      </c>
      <c r="BO32" s="80">
        <f aca="true" t="shared" si="2" ref="BO32:BO37">SUMIF(Mannschaft1,BM32,$AW$26:$AX$61)+SUMIF(Mannsch2,BM32,$AZ$26:$BA$61)</f>
        <v>4</v>
      </c>
      <c r="BP32" s="81" t="s">
        <v>19</v>
      </c>
      <c r="BQ32" s="80">
        <f aca="true" t="shared" si="3" ref="BQ32:BQ37">SUMIF(Mannschaft1,BM32,$AZ$26:$BA$61)+SUMIF(Mannsch2,BM32,$AW$26:$AX$61)</f>
        <v>4</v>
      </c>
      <c r="BS32" s="127">
        <f>BO32-BQ32</f>
        <v>0</v>
      </c>
      <c r="BT32" s="68"/>
      <c r="BU32" s="68"/>
      <c r="BV32" s="68">
        <f aca="true" t="shared" si="4" ref="BV32:BV37">6-RANK(BN32,$BN$32:$BN$37)</f>
        <v>4</v>
      </c>
      <c r="BW32" s="69"/>
      <c r="BX32" s="69">
        <f aca="true" t="shared" si="5" ref="BX32:BX37">6-RANK(BS32,$BS$32:$BS$37)</f>
        <v>4</v>
      </c>
      <c r="BY32" s="69"/>
      <c r="BZ32" s="69">
        <f>6-RANK(BO32,BO32:$BO$37)</f>
        <v>5</v>
      </c>
      <c r="CA32" s="69"/>
      <c r="CB32" s="69">
        <f aca="true" t="shared" si="6" ref="CB32:CB37">600-(BV32&amp;BX32&amp;BZ32)</f>
        <v>155</v>
      </c>
      <c r="CC32" s="69"/>
      <c r="CD32" s="70"/>
      <c r="CE32" s="70"/>
      <c r="CF32" s="70"/>
      <c r="CG32" s="121"/>
      <c r="CH32" s="121"/>
    </row>
    <row r="33" spans="1:86" s="118" customFormat="1" ht="15" customHeight="1">
      <c r="A33" s="66"/>
      <c r="B33" s="284">
        <v>8</v>
      </c>
      <c r="C33" s="285"/>
      <c r="D33" s="285">
        <v>2</v>
      </c>
      <c r="E33" s="285"/>
      <c r="F33" s="285"/>
      <c r="G33" s="285" t="s">
        <v>22</v>
      </c>
      <c r="H33" s="285"/>
      <c r="I33" s="285"/>
      <c r="J33" s="293">
        <f>J32</f>
        <v>0.42708333333333337</v>
      </c>
      <c r="K33" s="293"/>
      <c r="L33" s="293"/>
      <c r="M33" s="293"/>
      <c r="N33" s="294"/>
      <c r="O33" s="161" t="s">
        <v>51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3" t="s">
        <v>20</v>
      </c>
      <c r="AF33" s="161" t="s">
        <v>49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4"/>
      <c r="AW33" s="290">
        <v>0</v>
      </c>
      <c r="AX33" s="291"/>
      <c r="AY33" s="163" t="s">
        <v>19</v>
      </c>
      <c r="AZ33" s="291">
        <v>1</v>
      </c>
      <c r="BA33" s="292"/>
      <c r="BB33" s="295"/>
      <c r="BC33" s="296"/>
      <c r="BD33" s="76"/>
      <c r="BE33" s="119"/>
      <c r="BF33" s="41">
        <f t="shared" si="0"/>
        <v>0</v>
      </c>
      <c r="BG33" s="41" t="s">
        <v>19</v>
      </c>
      <c r="BH33" s="41">
        <f t="shared" si="1"/>
        <v>3</v>
      </c>
      <c r="BI33" s="68"/>
      <c r="BJ33" s="68"/>
      <c r="BK33" s="77"/>
      <c r="BL33" s="77">
        <f>7-RANK(CB33,$CB$32:$CB$37)</f>
        <v>3</v>
      </c>
      <c r="BM33" s="82" t="str">
        <f>$D$17</f>
        <v>FH Regensburg</v>
      </c>
      <c r="BN33" s="80">
        <f aca="true" t="shared" si="7" ref="BN33:BN45">SUMIF($O$26:$O$61,BM33,$BF$26:$BF$61)+SUMIF($AF$26:$AG$61,BM33,$BH$26:$BH$61)</f>
        <v>7</v>
      </c>
      <c r="BO33" s="80">
        <f t="shared" si="2"/>
        <v>4</v>
      </c>
      <c r="BP33" s="81" t="s">
        <v>19</v>
      </c>
      <c r="BQ33" s="80">
        <f t="shared" si="3"/>
        <v>4</v>
      </c>
      <c r="BS33" s="127">
        <f aca="true" t="shared" si="8" ref="BS33:BS45">BO33-BQ33</f>
        <v>0</v>
      </c>
      <c r="BT33" s="68"/>
      <c r="BU33" s="68"/>
      <c r="BV33" s="68">
        <f t="shared" si="4"/>
        <v>4</v>
      </c>
      <c r="BW33" s="69"/>
      <c r="BX33" s="69">
        <f t="shared" si="5"/>
        <v>4</v>
      </c>
      <c r="BY33" s="69"/>
      <c r="BZ33" s="69">
        <f>6-RANK(BO33,BO33:$BO$37)</f>
        <v>5</v>
      </c>
      <c r="CA33" s="69"/>
      <c r="CB33" s="69">
        <f t="shared" si="6"/>
        <v>155</v>
      </c>
      <c r="CC33" s="69"/>
      <c r="CD33" s="70"/>
      <c r="CE33" s="70"/>
      <c r="CF33" s="70"/>
      <c r="CG33" s="121"/>
      <c r="CH33" s="121"/>
    </row>
    <row r="34" spans="1:86" s="118" customFormat="1" ht="15" customHeight="1">
      <c r="A34" s="66"/>
      <c r="B34" s="286">
        <v>9</v>
      </c>
      <c r="C34" s="287"/>
      <c r="D34" s="287">
        <v>1</v>
      </c>
      <c r="E34" s="287"/>
      <c r="F34" s="287"/>
      <c r="G34" s="287" t="s">
        <v>22</v>
      </c>
      <c r="H34" s="287"/>
      <c r="I34" s="287"/>
      <c r="J34" s="302">
        <f>J33+$U$10*$X$10+$AL$10</f>
        <v>0.43750000000000006</v>
      </c>
      <c r="K34" s="302"/>
      <c r="L34" s="302"/>
      <c r="M34" s="302"/>
      <c r="N34" s="303"/>
      <c r="O34" s="157" t="s">
        <v>50</v>
      </c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9" t="s">
        <v>20</v>
      </c>
      <c r="AF34" s="157" t="s">
        <v>79</v>
      </c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60"/>
      <c r="AW34" s="297">
        <v>2</v>
      </c>
      <c r="AX34" s="298"/>
      <c r="AY34" s="159" t="s">
        <v>19</v>
      </c>
      <c r="AZ34" s="298">
        <v>1</v>
      </c>
      <c r="BA34" s="299"/>
      <c r="BB34" s="300"/>
      <c r="BC34" s="301"/>
      <c r="BD34" s="76"/>
      <c r="BE34" s="119"/>
      <c r="BF34" s="41">
        <f t="shared" si="0"/>
        <v>3</v>
      </c>
      <c r="BG34" s="41" t="s">
        <v>19</v>
      </c>
      <c r="BH34" s="41">
        <f t="shared" si="1"/>
        <v>0</v>
      </c>
      <c r="BI34" s="68"/>
      <c r="BJ34" s="68"/>
      <c r="BK34" s="77"/>
      <c r="BL34" s="77">
        <f>7-RANK(CB34,$CB$32:$CB$37)</f>
        <v>6</v>
      </c>
      <c r="BM34" s="82" t="str">
        <f>$D$18</f>
        <v>FH Augsburg</v>
      </c>
      <c r="BN34" s="80">
        <f t="shared" si="7"/>
        <v>3</v>
      </c>
      <c r="BO34" s="80">
        <f t="shared" si="2"/>
        <v>0</v>
      </c>
      <c r="BP34" s="81" t="s">
        <v>19</v>
      </c>
      <c r="BQ34" s="80">
        <f t="shared" si="3"/>
        <v>2</v>
      </c>
      <c r="BS34" s="127">
        <f t="shared" si="8"/>
        <v>-2</v>
      </c>
      <c r="BT34" s="68"/>
      <c r="BU34" s="68"/>
      <c r="BV34" s="68">
        <f t="shared" si="4"/>
        <v>0</v>
      </c>
      <c r="BW34" s="69"/>
      <c r="BX34" s="69">
        <f t="shared" si="5"/>
        <v>1</v>
      </c>
      <c r="BY34" s="69"/>
      <c r="BZ34" s="69">
        <f>6-RANK(BO34,BO34:$BO$37)</f>
        <v>2</v>
      </c>
      <c r="CA34" s="69"/>
      <c r="CB34" s="69">
        <f t="shared" si="6"/>
        <v>588</v>
      </c>
      <c r="CC34" s="69"/>
      <c r="CD34" s="70"/>
      <c r="CE34" s="70"/>
      <c r="CF34" s="70"/>
      <c r="CG34" s="121"/>
      <c r="CH34" s="121"/>
    </row>
    <row r="35" spans="1:86" s="118" customFormat="1" ht="15" customHeight="1" thickBot="1">
      <c r="A35" s="66"/>
      <c r="B35" s="288">
        <v>10</v>
      </c>
      <c r="C35" s="289"/>
      <c r="D35" s="289">
        <v>2</v>
      </c>
      <c r="E35" s="289"/>
      <c r="F35" s="289"/>
      <c r="G35" s="289" t="s">
        <v>22</v>
      </c>
      <c r="H35" s="289"/>
      <c r="I35" s="289"/>
      <c r="J35" s="308">
        <f>J34</f>
        <v>0.43750000000000006</v>
      </c>
      <c r="K35" s="308"/>
      <c r="L35" s="308"/>
      <c r="M35" s="308"/>
      <c r="N35" s="309"/>
      <c r="O35" s="165" t="s">
        <v>77</v>
      </c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7" t="s">
        <v>20</v>
      </c>
      <c r="AF35" s="165" t="s">
        <v>45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8"/>
      <c r="AW35" s="310">
        <v>2</v>
      </c>
      <c r="AX35" s="304"/>
      <c r="AY35" s="167" t="s">
        <v>19</v>
      </c>
      <c r="AZ35" s="304">
        <v>0</v>
      </c>
      <c r="BA35" s="305"/>
      <c r="BB35" s="306"/>
      <c r="BC35" s="307"/>
      <c r="BD35" s="76"/>
      <c r="BE35" s="119"/>
      <c r="BF35" s="41">
        <f t="shared" si="0"/>
        <v>3</v>
      </c>
      <c r="BG35" s="41" t="s">
        <v>19</v>
      </c>
      <c r="BH35" s="41">
        <f t="shared" si="1"/>
        <v>0</v>
      </c>
      <c r="BI35" s="68"/>
      <c r="BJ35" s="68"/>
      <c r="BK35" s="77"/>
      <c r="BL35" s="77">
        <f>7-RANK(CB35,$CB$32:$CB$37)</f>
        <v>4</v>
      </c>
      <c r="BM35" s="82" t="str">
        <f>$D$19</f>
        <v>FH München</v>
      </c>
      <c r="BN35" s="80">
        <f t="shared" si="7"/>
        <v>6</v>
      </c>
      <c r="BO35" s="80">
        <f t="shared" si="2"/>
        <v>4</v>
      </c>
      <c r="BP35" s="81" t="s">
        <v>19</v>
      </c>
      <c r="BQ35" s="80">
        <f t="shared" si="3"/>
        <v>4</v>
      </c>
      <c r="BS35" s="127">
        <f t="shared" si="8"/>
        <v>0</v>
      </c>
      <c r="BT35" s="68"/>
      <c r="BU35" s="68"/>
      <c r="BV35" s="68">
        <f t="shared" si="4"/>
        <v>2</v>
      </c>
      <c r="BW35" s="69"/>
      <c r="BX35" s="69">
        <f t="shared" si="5"/>
        <v>4</v>
      </c>
      <c r="BY35" s="69"/>
      <c r="BZ35" s="69">
        <f>6-RANK(BO35,BO35:$BO$37)</f>
        <v>5</v>
      </c>
      <c r="CA35" s="69"/>
      <c r="CB35" s="69">
        <f t="shared" si="6"/>
        <v>355</v>
      </c>
      <c r="CC35" s="69"/>
      <c r="CD35" s="70"/>
      <c r="CE35" s="70"/>
      <c r="CF35" s="70"/>
      <c r="CG35" s="121"/>
      <c r="CH35" s="121"/>
    </row>
    <row r="36" spans="1:86" s="118" customFormat="1" ht="15" customHeight="1">
      <c r="A36" s="66"/>
      <c r="B36" s="276">
        <v>11</v>
      </c>
      <c r="C36" s="277"/>
      <c r="D36" s="277">
        <v>1</v>
      </c>
      <c r="E36" s="277"/>
      <c r="F36" s="277"/>
      <c r="G36" s="277" t="s">
        <v>16</v>
      </c>
      <c r="H36" s="277"/>
      <c r="I36" s="277"/>
      <c r="J36" s="278">
        <f>J35+$U$10*$X$10+$AL$10</f>
        <v>0.44791666666666674</v>
      </c>
      <c r="K36" s="278"/>
      <c r="L36" s="278"/>
      <c r="M36" s="278"/>
      <c r="N36" s="279"/>
      <c r="O36" s="150" t="s">
        <v>44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2" t="s">
        <v>20</v>
      </c>
      <c r="AF36" s="150" t="s">
        <v>47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3"/>
      <c r="AW36" s="252">
        <v>0</v>
      </c>
      <c r="AX36" s="243"/>
      <c r="AY36" s="152" t="s">
        <v>19</v>
      </c>
      <c r="AZ36" s="243">
        <v>1</v>
      </c>
      <c r="BA36" s="244"/>
      <c r="BB36" s="250"/>
      <c r="BC36" s="251"/>
      <c r="BD36" s="76"/>
      <c r="BE36" s="119"/>
      <c r="BF36" s="41">
        <f t="shared" si="0"/>
        <v>0</v>
      </c>
      <c r="BG36" s="41" t="s">
        <v>19</v>
      </c>
      <c r="BH36" s="41">
        <f t="shared" si="1"/>
        <v>3</v>
      </c>
      <c r="BI36" s="68"/>
      <c r="BJ36" s="68"/>
      <c r="BK36" s="77"/>
      <c r="BL36" s="77">
        <f>7-RANK(CB36,$CB$32:$CB$37)</f>
        <v>1</v>
      </c>
      <c r="BM36" s="82" t="str">
        <f>$D$20</f>
        <v>FH Ingolstadt</v>
      </c>
      <c r="BN36" s="80">
        <f t="shared" si="7"/>
        <v>11</v>
      </c>
      <c r="BO36" s="80">
        <f t="shared" si="2"/>
        <v>4</v>
      </c>
      <c r="BP36" s="81" t="s">
        <v>19</v>
      </c>
      <c r="BQ36" s="80">
        <f t="shared" si="3"/>
        <v>0</v>
      </c>
      <c r="BS36" s="127">
        <f t="shared" si="8"/>
        <v>4</v>
      </c>
      <c r="BT36" s="68"/>
      <c r="BU36" s="68"/>
      <c r="BV36" s="68">
        <f t="shared" si="4"/>
        <v>5</v>
      </c>
      <c r="BW36" s="69"/>
      <c r="BX36" s="69">
        <f t="shared" si="5"/>
        <v>5</v>
      </c>
      <c r="BY36" s="69"/>
      <c r="BZ36" s="69">
        <f>6-RANK(BO36,BO36:$BO$37)</f>
        <v>5</v>
      </c>
      <c r="CA36" s="69"/>
      <c r="CB36" s="69">
        <f t="shared" si="6"/>
        <v>45</v>
      </c>
      <c r="CC36" s="69"/>
      <c r="CD36" s="70"/>
      <c r="CE36" s="70"/>
      <c r="CF36" s="70"/>
      <c r="CG36" s="121"/>
      <c r="CH36" s="121"/>
    </row>
    <row r="37" spans="1:86" s="118" customFormat="1" ht="15" customHeight="1" thickBot="1">
      <c r="A37" s="66"/>
      <c r="B37" s="270">
        <v>12</v>
      </c>
      <c r="C37" s="271"/>
      <c r="D37" s="271">
        <v>2</v>
      </c>
      <c r="E37" s="271"/>
      <c r="F37" s="271"/>
      <c r="G37" s="271" t="s">
        <v>16</v>
      </c>
      <c r="H37" s="271"/>
      <c r="I37" s="271"/>
      <c r="J37" s="272">
        <f>J36</f>
        <v>0.44791666666666674</v>
      </c>
      <c r="K37" s="272"/>
      <c r="L37" s="272"/>
      <c r="M37" s="272"/>
      <c r="N37" s="273"/>
      <c r="O37" s="123" t="s">
        <v>43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5" t="s">
        <v>20</v>
      </c>
      <c r="AF37" s="123" t="s">
        <v>48</v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6"/>
      <c r="AW37" s="245">
        <v>0</v>
      </c>
      <c r="AX37" s="246"/>
      <c r="AY37" s="125" t="s">
        <v>19</v>
      </c>
      <c r="AZ37" s="246">
        <v>0</v>
      </c>
      <c r="BA37" s="247"/>
      <c r="BB37" s="248"/>
      <c r="BC37" s="249"/>
      <c r="BD37" s="76"/>
      <c r="BE37" s="119"/>
      <c r="BF37" s="41">
        <f t="shared" si="0"/>
        <v>1</v>
      </c>
      <c r="BG37" s="41" t="s">
        <v>19</v>
      </c>
      <c r="BH37" s="41">
        <f t="shared" si="1"/>
        <v>1</v>
      </c>
      <c r="BI37" s="68"/>
      <c r="BJ37" s="68"/>
      <c r="BK37" s="68"/>
      <c r="BL37" s="77">
        <f>7-RANK(CB37,$CB$32:$CB$37)</f>
        <v>5</v>
      </c>
      <c r="BM37" s="82" t="str">
        <f>$D$21</f>
        <v>FH Würzburg-Schweinfurt</v>
      </c>
      <c r="BN37" s="80">
        <f t="shared" si="7"/>
        <v>4</v>
      </c>
      <c r="BO37" s="80">
        <f t="shared" si="2"/>
        <v>1</v>
      </c>
      <c r="BP37" s="81" t="s">
        <v>19</v>
      </c>
      <c r="BQ37" s="80">
        <f t="shared" si="3"/>
        <v>3</v>
      </c>
      <c r="BS37" s="127">
        <f t="shared" si="8"/>
        <v>-2</v>
      </c>
      <c r="BT37" s="68"/>
      <c r="BU37" s="68"/>
      <c r="BV37" s="68">
        <f t="shared" si="4"/>
        <v>1</v>
      </c>
      <c r="BW37" s="69"/>
      <c r="BX37" s="69">
        <f t="shared" si="5"/>
        <v>1</v>
      </c>
      <c r="BY37" s="69"/>
      <c r="BZ37" s="69">
        <f>6-RANK(BO37,BO37:$BO$37)</f>
        <v>5</v>
      </c>
      <c r="CA37" s="69"/>
      <c r="CB37" s="69">
        <f t="shared" si="6"/>
        <v>485</v>
      </c>
      <c r="CC37" s="69"/>
      <c r="CD37" s="70"/>
      <c r="CE37" s="70"/>
      <c r="CF37" s="70"/>
      <c r="CG37" s="121"/>
      <c r="CH37" s="121"/>
    </row>
    <row r="38" spans="1:86" s="118" customFormat="1" ht="15" customHeight="1">
      <c r="A38" s="66"/>
      <c r="B38" s="284">
        <v>13</v>
      </c>
      <c r="C38" s="285"/>
      <c r="D38" s="285">
        <v>1</v>
      </c>
      <c r="E38" s="285"/>
      <c r="F38" s="285"/>
      <c r="G38" s="285" t="s">
        <v>22</v>
      </c>
      <c r="H38" s="285"/>
      <c r="I38" s="285"/>
      <c r="J38" s="293">
        <f>J37+$U$10*$X$10+$AL$10</f>
        <v>0.4583333333333334</v>
      </c>
      <c r="K38" s="293"/>
      <c r="L38" s="293"/>
      <c r="M38" s="293"/>
      <c r="N38" s="294"/>
      <c r="O38" s="161" t="s">
        <v>49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3" t="s">
        <v>20</v>
      </c>
      <c r="AF38" s="161" t="s">
        <v>45</v>
      </c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4"/>
      <c r="AW38" s="290">
        <v>1</v>
      </c>
      <c r="AX38" s="291"/>
      <c r="AY38" s="163" t="s">
        <v>19</v>
      </c>
      <c r="AZ38" s="291">
        <v>0</v>
      </c>
      <c r="BA38" s="292"/>
      <c r="BB38" s="295"/>
      <c r="BC38" s="296"/>
      <c r="BD38" s="76"/>
      <c r="BE38" s="119"/>
      <c r="BF38" s="41">
        <f t="shared" si="0"/>
        <v>3</v>
      </c>
      <c r="BG38" s="41" t="s">
        <v>19</v>
      </c>
      <c r="BH38" s="41">
        <f t="shared" si="1"/>
        <v>0</v>
      </c>
      <c r="BI38" s="68"/>
      <c r="BJ38" s="47"/>
      <c r="BK38" s="47"/>
      <c r="BL38" s="47"/>
      <c r="BM38" s="47"/>
      <c r="BN38" s="80"/>
      <c r="BO38" s="80"/>
      <c r="BP38" s="81"/>
      <c r="BQ38" s="80"/>
      <c r="BS38" s="127"/>
      <c r="BT38" s="68"/>
      <c r="BU38" s="68"/>
      <c r="BV38" s="68"/>
      <c r="BW38" s="69"/>
      <c r="BX38" s="69"/>
      <c r="BY38" s="69"/>
      <c r="BZ38" s="69"/>
      <c r="CA38" s="69"/>
      <c r="CB38" s="69"/>
      <c r="CC38" s="69"/>
      <c r="CD38" s="70"/>
      <c r="CE38" s="70"/>
      <c r="CF38" s="70"/>
      <c r="CG38" s="121"/>
      <c r="CH38" s="121"/>
    </row>
    <row r="39" spans="1:86" s="118" customFormat="1" ht="15" customHeight="1">
      <c r="A39" s="66"/>
      <c r="B39" s="286">
        <v>14</v>
      </c>
      <c r="C39" s="287"/>
      <c r="D39" s="287">
        <v>2</v>
      </c>
      <c r="E39" s="287"/>
      <c r="F39" s="287"/>
      <c r="G39" s="287" t="s">
        <v>22</v>
      </c>
      <c r="H39" s="287"/>
      <c r="I39" s="287"/>
      <c r="J39" s="302">
        <f>J38</f>
        <v>0.4583333333333334</v>
      </c>
      <c r="K39" s="302"/>
      <c r="L39" s="302"/>
      <c r="M39" s="302"/>
      <c r="N39" s="303"/>
      <c r="O39" s="157" t="s">
        <v>50</v>
      </c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9" t="s">
        <v>20</v>
      </c>
      <c r="AF39" s="157" t="s">
        <v>52</v>
      </c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60"/>
      <c r="AW39" s="297">
        <v>2</v>
      </c>
      <c r="AX39" s="298"/>
      <c r="AY39" s="159" t="s">
        <v>19</v>
      </c>
      <c r="AZ39" s="298">
        <v>0</v>
      </c>
      <c r="BA39" s="299"/>
      <c r="BB39" s="300"/>
      <c r="BC39" s="301"/>
      <c r="BD39" s="76"/>
      <c r="BE39" s="119"/>
      <c r="BF39" s="41">
        <f t="shared" si="0"/>
        <v>3</v>
      </c>
      <c r="BG39" s="41" t="s">
        <v>19</v>
      </c>
      <c r="BH39" s="41">
        <f t="shared" si="1"/>
        <v>0</v>
      </c>
      <c r="BI39" s="68"/>
      <c r="BJ39" s="68"/>
      <c r="BK39" s="77"/>
      <c r="BL39" s="77">
        <f>8-RANK(CB39,$CB$39:$CB$45)</f>
        <v>2</v>
      </c>
      <c r="BM39" s="82" t="str">
        <f>$AG$16</f>
        <v>FH Weihenstephan</v>
      </c>
      <c r="BN39" s="80">
        <f t="shared" si="7"/>
        <v>15</v>
      </c>
      <c r="BO39" s="80">
        <f aca="true" t="shared" si="9" ref="BO39:BO45">SUMIF(Mannschaft1,BM39,$AW$26:$AX$61)+SUMIF(Mannsch2,BM39,$AZ$26:$BA$61)</f>
        <v>8</v>
      </c>
      <c r="BP39" s="81" t="s">
        <v>19</v>
      </c>
      <c r="BQ39" s="80">
        <f aca="true" t="shared" si="10" ref="BQ39:BQ45">SUMIF(Mannschaft1,BM39,$AZ$26:$BA$61)+SUMIF(Mannsch2,BM39,$AW$26:$AX$61)</f>
        <v>2</v>
      </c>
      <c r="BS39" s="127">
        <f t="shared" si="8"/>
        <v>6</v>
      </c>
      <c r="BT39" s="68"/>
      <c r="BU39" s="68"/>
      <c r="BV39" s="68">
        <f>7-RANK(BN39,$BN$39:$BN$45)</f>
        <v>5</v>
      </c>
      <c r="BW39" s="69"/>
      <c r="BX39" s="69">
        <f>7-RANK(BS39,$BS$39:$BS$45)</f>
        <v>5</v>
      </c>
      <c r="BY39" s="69"/>
      <c r="BZ39" s="69">
        <f>7-RANK(BO39,$BO$39:$BO$45)</f>
        <v>5</v>
      </c>
      <c r="CA39" s="69"/>
      <c r="CB39" s="69">
        <f>700-(BV39&amp;BX39&amp;BZ39)</f>
        <v>145</v>
      </c>
      <c r="CC39" s="69"/>
      <c r="CD39" s="70"/>
      <c r="CE39" s="70"/>
      <c r="CF39" s="70"/>
      <c r="CG39" s="121"/>
      <c r="CH39" s="121"/>
    </row>
    <row r="40" spans="1:86" s="118" customFormat="1" ht="15" customHeight="1" thickBot="1">
      <c r="A40" s="66"/>
      <c r="B40" s="288">
        <v>15</v>
      </c>
      <c r="C40" s="289"/>
      <c r="D40" s="289">
        <v>1</v>
      </c>
      <c r="E40" s="289"/>
      <c r="F40" s="289"/>
      <c r="G40" s="289" t="s">
        <v>22</v>
      </c>
      <c r="H40" s="289"/>
      <c r="I40" s="289"/>
      <c r="J40" s="308">
        <f>J39+$U$10*$X$10+$AL$10</f>
        <v>0.4687500000000001</v>
      </c>
      <c r="K40" s="308"/>
      <c r="L40" s="308"/>
      <c r="M40" s="308"/>
      <c r="N40" s="309"/>
      <c r="O40" s="165" t="s">
        <v>51</v>
      </c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7" t="s">
        <v>20</v>
      </c>
      <c r="AF40" s="165" t="s">
        <v>79</v>
      </c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8"/>
      <c r="AW40" s="310">
        <v>3</v>
      </c>
      <c r="AX40" s="304"/>
      <c r="AY40" s="167" t="s">
        <v>19</v>
      </c>
      <c r="AZ40" s="304">
        <v>0</v>
      </c>
      <c r="BA40" s="305"/>
      <c r="BB40" s="306"/>
      <c r="BC40" s="307"/>
      <c r="BD40" s="76"/>
      <c r="BE40" s="119"/>
      <c r="BF40" s="41">
        <f t="shared" si="0"/>
        <v>3</v>
      </c>
      <c r="BG40" s="41" t="s">
        <v>19</v>
      </c>
      <c r="BH40" s="41">
        <f t="shared" si="1"/>
        <v>0</v>
      </c>
      <c r="BI40" s="68"/>
      <c r="BJ40" s="68"/>
      <c r="BK40" s="77"/>
      <c r="BL40" s="77">
        <f aca="true" t="shared" si="11" ref="BL40:BL45">8-RANK(CB40,$CB$39:$CB$45)</f>
        <v>5</v>
      </c>
      <c r="BM40" s="82" t="str">
        <f>$AG$17</f>
        <v>FH Rosenheim</v>
      </c>
      <c r="BN40" s="80">
        <f t="shared" si="7"/>
        <v>6</v>
      </c>
      <c r="BO40" s="80">
        <f t="shared" si="9"/>
        <v>8</v>
      </c>
      <c r="BP40" s="81" t="s">
        <v>19</v>
      </c>
      <c r="BQ40" s="80">
        <f t="shared" si="10"/>
        <v>8</v>
      </c>
      <c r="BS40" s="127">
        <f t="shared" si="8"/>
        <v>0</v>
      </c>
      <c r="BT40" s="68"/>
      <c r="BU40" s="68"/>
      <c r="BV40" s="68">
        <f aca="true" t="shared" si="12" ref="BV40:BV45">7-RANK(BN40,$BN$39:$BN$45)</f>
        <v>2</v>
      </c>
      <c r="BW40" s="69"/>
      <c r="BX40" s="69">
        <f aca="true" t="shared" si="13" ref="BX40:BX45">7-RANK(BS40,$BS$39:$BS$45)</f>
        <v>2</v>
      </c>
      <c r="BY40" s="69"/>
      <c r="BZ40" s="69">
        <f aca="true" t="shared" si="14" ref="BZ40:BZ45">7-RANK(BO40,$BO$39:$BO$45)</f>
        <v>5</v>
      </c>
      <c r="CA40" s="69"/>
      <c r="CB40" s="69">
        <f aca="true" t="shared" si="15" ref="CB40:CB45">700-(BV40&amp;BX40&amp;BZ40)</f>
        <v>475</v>
      </c>
      <c r="CC40" s="69"/>
      <c r="CD40" s="70"/>
      <c r="CE40" s="70"/>
      <c r="CF40" s="70"/>
      <c r="CG40" s="121"/>
      <c r="CH40" s="121"/>
    </row>
    <row r="41" spans="1:86" s="118" customFormat="1" ht="15" customHeight="1">
      <c r="A41" s="66"/>
      <c r="B41" s="276">
        <v>16</v>
      </c>
      <c r="C41" s="277"/>
      <c r="D41" s="277">
        <v>2</v>
      </c>
      <c r="E41" s="277"/>
      <c r="F41" s="277"/>
      <c r="G41" s="277" t="s">
        <v>16</v>
      </c>
      <c r="H41" s="277"/>
      <c r="I41" s="277"/>
      <c r="J41" s="278">
        <f>J40</f>
        <v>0.4687500000000001</v>
      </c>
      <c r="K41" s="278"/>
      <c r="L41" s="278"/>
      <c r="M41" s="278"/>
      <c r="N41" s="279"/>
      <c r="O41" s="150" t="s">
        <v>78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2" t="s">
        <v>20</v>
      </c>
      <c r="AF41" s="150" t="s">
        <v>47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3"/>
      <c r="AW41" s="252">
        <v>0</v>
      </c>
      <c r="AX41" s="243"/>
      <c r="AY41" s="152" t="s">
        <v>19</v>
      </c>
      <c r="AZ41" s="243">
        <v>0</v>
      </c>
      <c r="BA41" s="244"/>
      <c r="BB41" s="250"/>
      <c r="BC41" s="251"/>
      <c r="BD41" s="76"/>
      <c r="BE41" s="119"/>
      <c r="BF41" s="41">
        <f t="shared" si="0"/>
        <v>1</v>
      </c>
      <c r="BG41" s="41" t="s">
        <v>19</v>
      </c>
      <c r="BH41" s="41">
        <f t="shared" si="1"/>
        <v>1</v>
      </c>
      <c r="BI41" s="68"/>
      <c r="BJ41" s="68"/>
      <c r="BK41" s="77"/>
      <c r="BL41" s="77">
        <f t="shared" si="11"/>
        <v>4</v>
      </c>
      <c r="BM41" s="79" t="str">
        <f>$AG$18</f>
        <v>FH Aschaffenburg</v>
      </c>
      <c r="BN41" s="80">
        <f t="shared" si="7"/>
        <v>10</v>
      </c>
      <c r="BO41" s="80">
        <f t="shared" si="9"/>
        <v>8</v>
      </c>
      <c r="BP41" s="81" t="s">
        <v>19</v>
      </c>
      <c r="BQ41" s="80">
        <f t="shared" si="10"/>
        <v>5</v>
      </c>
      <c r="BS41" s="127">
        <f t="shared" si="8"/>
        <v>3</v>
      </c>
      <c r="BT41" s="68"/>
      <c r="BU41" s="68"/>
      <c r="BV41" s="68">
        <f t="shared" si="12"/>
        <v>3</v>
      </c>
      <c r="BW41" s="69"/>
      <c r="BX41" s="69">
        <f t="shared" si="13"/>
        <v>3</v>
      </c>
      <c r="BY41" s="69"/>
      <c r="BZ41" s="69">
        <f t="shared" si="14"/>
        <v>5</v>
      </c>
      <c r="CA41" s="69"/>
      <c r="CB41" s="69">
        <f t="shared" si="15"/>
        <v>365</v>
      </c>
      <c r="CC41" s="69"/>
      <c r="CD41" s="70"/>
      <c r="CE41" s="70"/>
      <c r="CF41" s="70"/>
      <c r="CG41" s="121"/>
      <c r="CH41" s="121"/>
    </row>
    <row r="42" spans="1:86" s="118" customFormat="1" ht="15" customHeight="1" thickBot="1">
      <c r="A42" s="66"/>
      <c r="B42" s="270">
        <v>17</v>
      </c>
      <c r="C42" s="271"/>
      <c r="D42" s="271">
        <v>1</v>
      </c>
      <c r="E42" s="271"/>
      <c r="F42" s="271"/>
      <c r="G42" s="271" t="s">
        <v>16</v>
      </c>
      <c r="H42" s="271"/>
      <c r="I42" s="271"/>
      <c r="J42" s="272">
        <f>J41+$U$10*$X$10+$AL$10</f>
        <v>0.4791666666666668</v>
      </c>
      <c r="K42" s="272"/>
      <c r="L42" s="272"/>
      <c r="M42" s="272"/>
      <c r="N42" s="273"/>
      <c r="O42" s="123" t="s">
        <v>48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5" t="s">
        <v>20</v>
      </c>
      <c r="AF42" s="123" t="s">
        <v>44</v>
      </c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6"/>
      <c r="AW42" s="245">
        <v>0</v>
      </c>
      <c r="AX42" s="246"/>
      <c r="AY42" s="125" t="s">
        <v>19</v>
      </c>
      <c r="AZ42" s="246">
        <v>0</v>
      </c>
      <c r="BA42" s="247"/>
      <c r="BB42" s="248"/>
      <c r="BC42" s="249"/>
      <c r="BD42" s="76"/>
      <c r="BE42" s="119"/>
      <c r="BF42" s="41">
        <f t="shared" si="0"/>
        <v>1</v>
      </c>
      <c r="BG42" s="41" t="s">
        <v>19</v>
      </c>
      <c r="BH42" s="41">
        <f t="shared" si="1"/>
        <v>1</v>
      </c>
      <c r="BI42" s="68"/>
      <c r="BJ42" s="68"/>
      <c r="BK42" s="77"/>
      <c r="BL42" s="77">
        <f t="shared" si="11"/>
        <v>7</v>
      </c>
      <c r="BM42" s="82" t="str">
        <f>$AG$19</f>
        <v>FH Kempten</v>
      </c>
      <c r="BN42" s="80">
        <f t="shared" si="7"/>
        <v>0</v>
      </c>
      <c r="BO42" s="80">
        <f t="shared" si="9"/>
        <v>1</v>
      </c>
      <c r="BP42" s="81" t="s">
        <v>19</v>
      </c>
      <c r="BQ42" s="80">
        <f t="shared" si="10"/>
        <v>9</v>
      </c>
      <c r="BS42" s="127">
        <f t="shared" si="8"/>
        <v>-8</v>
      </c>
      <c r="BT42" s="68"/>
      <c r="BU42" s="68"/>
      <c r="BV42" s="68">
        <f t="shared" si="12"/>
        <v>0</v>
      </c>
      <c r="BW42" s="69"/>
      <c r="BX42" s="69">
        <f t="shared" si="13"/>
        <v>1</v>
      </c>
      <c r="BY42" s="69"/>
      <c r="BZ42" s="69">
        <f t="shared" si="14"/>
        <v>0</v>
      </c>
      <c r="CA42" s="69"/>
      <c r="CB42" s="69">
        <f t="shared" si="15"/>
        <v>690</v>
      </c>
      <c r="CC42" s="69"/>
      <c r="CD42" s="70"/>
      <c r="CE42" s="70"/>
      <c r="CF42" s="70"/>
      <c r="CG42" s="121"/>
      <c r="CH42" s="121"/>
    </row>
    <row r="43" spans="1:86" s="118" customFormat="1" ht="15" customHeight="1">
      <c r="A43" s="66"/>
      <c r="B43" s="284">
        <v>18</v>
      </c>
      <c r="C43" s="285"/>
      <c r="D43" s="285">
        <v>2</v>
      </c>
      <c r="E43" s="285"/>
      <c r="F43" s="285"/>
      <c r="G43" s="285" t="s">
        <v>22</v>
      </c>
      <c r="H43" s="285"/>
      <c r="I43" s="285"/>
      <c r="J43" s="293">
        <f>J42</f>
        <v>0.4791666666666668</v>
      </c>
      <c r="K43" s="293"/>
      <c r="L43" s="293"/>
      <c r="M43" s="293"/>
      <c r="N43" s="294"/>
      <c r="O43" s="161" t="s">
        <v>45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3" t="s">
        <v>20</v>
      </c>
      <c r="AF43" s="161" t="s">
        <v>50</v>
      </c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4"/>
      <c r="AW43" s="290">
        <v>0</v>
      </c>
      <c r="AX43" s="291"/>
      <c r="AY43" s="163" t="s">
        <v>19</v>
      </c>
      <c r="AZ43" s="291">
        <v>3</v>
      </c>
      <c r="BA43" s="292"/>
      <c r="BB43" s="295"/>
      <c r="BC43" s="296"/>
      <c r="BD43" s="76"/>
      <c r="BE43" s="119"/>
      <c r="BF43" s="41">
        <f t="shared" si="0"/>
        <v>0</v>
      </c>
      <c r="BG43" s="41" t="s">
        <v>19</v>
      </c>
      <c r="BH43" s="41">
        <f t="shared" si="1"/>
        <v>3</v>
      </c>
      <c r="BI43" s="68"/>
      <c r="BJ43" s="68"/>
      <c r="BK43" s="77"/>
      <c r="BL43" s="77">
        <f t="shared" si="11"/>
        <v>3</v>
      </c>
      <c r="BM43" s="82" t="str">
        <f>$AG$20</f>
        <v>FH Nürnberg</v>
      </c>
      <c r="BN43" s="80">
        <f t="shared" si="7"/>
        <v>12</v>
      </c>
      <c r="BO43" s="80">
        <f t="shared" si="9"/>
        <v>8</v>
      </c>
      <c r="BP43" s="81" t="s">
        <v>19</v>
      </c>
      <c r="BQ43" s="80">
        <f t="shared" si="10"/>
        <v>4</v>
      </c>
      <c r="BS43" s="127">
        <f t="shared" si="8"/>
        <v>4</v>
      </c>
      <c r="BT43" s="68"/>
      <c r="BU43" s="68"/>
      <c r="BV43" s="68">
        <f t="shared" si="12"/>
        <v>4</v>
      </c>
      <c r="BW43" s="69"/>
      <c r="BX43" s="69">
        <f t="shared" si="13"/>
        <v>4</v>
      </c>
      <c r="BY43" s="69"/>
      <c r="BZ43" s="69">
        <f t="shared" si="14"/>
        <v>5</v>
      </c>
      <c r="CA43" s="69"/>
      <c r="CB43" s="69">
        <f t="shared" si="15"/>
        <v>255</v>
      </c>
      <c r="CC43" s="69"/>
      <c r="CD43" s="70"/>
      <c r="CE43" s="70"/>
      <c r="CF43" s="70"/>
      <c r="CG43" s="121"/>
      <c r="CH43" s="121"/>
    </row>
    <row r="44" spans="1:86" s="118" customFormat="1" ht="15" customHeight="1">
      <c r="A44" s="66"/>
      <c r="B44" s="286">
        <v>19</v>
      </c>
      <c r="C44" s="287"/>
      <c r="D44" s="287">
        <v>1</v>
      </c>
      <c r="E44" s="287"/>
      <c r="F44" s="287"/>
      <c r="G44" s="287" t="s">
        <v>22</v>
      </c>
      <c r="H44" s="287"/>
      <c r="I44" s="287"/>
      <c r="J44" s="302">
        <f>J43+$U$10*$X$10+$AL$10</f>
        <v>0.4895833333333335</v>
      </c>
      <c r="K44" s="302"/>
      <c r="L44" s="302"/>
      <c r="M44" s="302"/>
      <c r="N44" s="303"/>
      <c r="O44" s="157" t="s">
        <v>77</v>
      </c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9" t="s">
        <v>20</v>
      </c>
      <c r="AF44" s="157" t="s">
        <v>49</v>
      </c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60"/>
      <c r="AW44" s="297">
        <v>2</v>
      </c>
      <c r="AX44" s="298"/>
      <c r="AY44" s="159" t="s">
        <v>19</v>
      </c>
      <c r="AZ44" s="298">
        <v>0</v>
      </c>
      <c r="BA44" s="299"/>
      <c r="BB44" s="300"/>
      <c r="BC44" s="301"/>
      <c r="BD44" s="76"/>
      <c r="BE44" s="119"/>
      <c r="BF44" s="41">
        <f t="shared" si="0"/>
        <v>3</v>
      </c>
      <c r="BG44" s="41" t="s">
        <v>19</v>
      </c>
      <c r="BH44" s="41">
        <f t="shared" si="1"/>
        <v>0</v>
      </c>
      <c r="BI44" s="68"/>
      <c r="BJ44" s="68"/>
      <c r="BK44" s="68"/>
      <c r="BL44" s="77">
        <f t="shared" si="11"/>
        <v>6</v>
      </c>
      <c r="BM44" s="82" t="str">
        <f>$AG$21</f>
        <v>FH Ansbach</v>
      </c>
      <c r="BN44" s="80">
        <f t="shared" si="7"/>
        <v>3</v>
      </c>
      <c r="BO44" s="80">
        <f t="shared" si="9"/>
        <v>3</v>
      </c>
      <c r="BP44" s="81" t="s">
        <v>19</v>
      </c>
      <c r="BQ44" s="80">
        <f t="shared" si="10"/>
        <v>17</v>
      </c>
      <c r="BS44" s="127">
        <f t="shared" si="8"/>
        <v>-14</v>
      </c>
      <c r="BT44" s="68"/>
      <c r="BU44" s="68"/>
      <c r="BV44" s="68">
        <f t="shared" si="12"/>
        <v>1</v>
      </c>
      <c r="BW44" s="69"/>
      <c r="BX44" s="69">
        <f t="shared" si="13"/>
        <v>0</v>
      </c>
      <c r="BY44" s="69"/>
      <c r="BZ44" s="69">
        <f t="shared" si="14"/>
        <v>1</v>
      </c>
      <c r="CA44" s="69"/>
      <c r="CB44" s="69">
        <f t="shared" si="15"/>
        <v>599</v>
      </c>
      <c r="CC44" s="69"/>
      <c r="CD44" s="70"/>
      <c r="CE44" s="70"/>
      <c r="CF44" s="70"/>
      <c r="CG44" s="121"/>
      <c r="CH44" s="121"/>
    </row>
    <row r="45" spans="1:86" s="118" customFormat="1" ht="15" customHeight="1" thickBot="1">
      <c r="A45" s="66"/>
      <c r="B45" s="288">
        <v>20</v>
      </c>
      <c r="C45" s="289"/>
      <c r="D45" s="289">
        <v>2</v>
      </c>
      <c r="E45" s="289"/>
      <c r="F45" s="289"/>
      <c r="G45" s="289" t="s">
        <v>22</v>
      </c>
      <c r="H45" s="289"/>
      <c r="I45" s="289"/>
      <c r="J45" s="308">
        <f>J44</f>
        <v>0.4895833333333335</v>
      </c>
      <c r="K45" s="308"/>
      <c r="L45" s="308"/>
      <c r="M45" s="308"/>
      <c r="N45" s="309"/>
      <c r="O45" s="165" t="s">
        <v>52</v>
      </c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7" t="s">
        <v>20</v>
      </c>
      <c r="AF45" s="165" t="s">
        <v>51</v>
      </c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8"/>
      <c r="AW45" s="310">
        <v>0</v>
      </c>
      <c r="AX45" s="304"/>
      <c r="AY45" s="167" t="s">
        <v>19</v>
      </c>
      <c r="AZ45" s="304">
        <v>2</v>
      </c>
      <c r="BA45" s="305"/>
      <c r="BB45" s="306"/>
      <c r="BC45" s="307"/>
      <c r="BD45" s="76"/>
      <c r="BE45" s="119"/>
      <c r="BF45" s="41">
        <f t="shared" si="0"/>
        <v>0</v>
      </c>
      <c r="BG45" s="41" t="s">
        <v>19</v>
      </c>
      <c r="BH45" s="41">
        <f t="shared" si="1"/>
        <v>3</v>
      </c>
      <c r="BI45" s="68"/>
      <c r="BJ45" s="68"/>
      <c r="BK45" s="68"/>
      <c r="BL45" s="77">
        <f t="shared" si="11"/>
        <v>1</v>
      </c>
      <c r="BM45" s="82" t="str">
        <f>$AG$22</f>
        <v>FH Amberg / Weiden</v>
      </c>
      <c r="BN45" s="80">
        <f t="shared" si="7"/>
        <v>16</v>
      </c>
      <c r="BO45" s="80">
        <f t="shared" si="9"/>
        <v>10</v>
      </c>
      <c r="BP45" s="81" t="s">
        <v>19</v>
      </c>
      <c r="BQ45" s="80">
        <f t="shared" si="10"/>
        <v>1</v>
      </c>
      <c r="BS45" s="127">
        <f t="shared" si="8"/>
        <v>9</v>
      </c>
      <c r="BT45" s="68"/>
      <c r="BU45" s="68"/>
      <c r="BV45" s="68">
        <f t="shared" si="12"/>
        <v>6</v>
      </c>
      <c r="BW45" s="69"/>
      <c r="BX45" s="69">
        <f t="shared" si="13"/>
        <v>6</v>
      </c>
      <c r="BY45" s="69"/>
      <c r="BZ45" s="69">
        <f t="shared" si="14"/>
        <v>6</v>
      </c>
      <c r="CA45" s="69"/>
      <c r="CB45" s="69">
        <f t="shared" si="15"/>
        <v>34</v>
      </c>
      <c r="CC45" s="70"/>
      <c r="CD45" s="70"/>
      <c r="CE45" s="70"/>
      <c r="CF45" s="70"/>
      <c r="CG45" s="121"/>
      <c r="CH45" s="121"/>
    </row>
    <row r="46" spans="1:86" s="118" customFormat="1" ht="15" customHeight="1">
      <c r="A46" s="66"/>
      <c r="B46" s="276">
        <v>21</v>
      </c>
      <c r="C46" s="277"/>
      <c r="D46" s="277">
        <v>1</v>
      </c>
      <c r="E46" s="277"/>
      <c r="F46" s="277"/>
      <c r="G46" s="277" t="s">
        <v>16</v>
      </c>
      <c r="H46" s="277"/>
      <c r="I46" s="277"/>
      <c r="J46" s="278">
        <f>J45+$U$10*$X$10+$AL$10</f>
        <v>0.5000000000000002</v>
      </c>
      <c r="K46" s="278"/>
      <c r="L46" s="278"/>
      <c r="M46" s="278"/>
      <c r="N46" s="279"/>
      <c r="O46" s="150" t="s">
        <v>44</v>
      </c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2" t="s">
        <v>20</v>
      </c>
      <c r="AF46" s="150" t="s">
        <v>78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3"/>
      <c r="AW46" s="252">
        <v>1</v>
      </c>
      <c r="AX46" s="243"/>
      <c r="AY46" s="152" t="s">
        <v>19</v>
      </c>
      <c r="AZ46" s="243">
        <v>0</v>
      </c>
      <c r="BA46" s="244"/>
      <c r="BB46" s="250"/>
      <c r="BC46" s="251"/>
      <c r="BD46" s="76"/>
      <c r="BE46" s="119"/>
      <c r="BF46" s="41">
        <f t="shared" si="0"/>
        <v>3</v>
      </c>
      <c r="BG46" s="41" t="s">
        <v>19</v>
      </c>
      <c r="BH46" s="41">
        <f t="shared" si="1"/>
        <v>0</v>
      </c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120"/>
      <c r="BT46" s="68"/>
      <c r="BU46" s="68"/>
      <c r="BV46" s="69"/>
      <c r="BW46" s="69"/>
      <c r="BX46" s="69"/>
      <c r="BY46" s="69"/>
      <c r="BZ46" s="69"/>
      <c r="CA46" s="69"/>
      <c r="CB46" s="69"/>
      <c r="CC46" s="70"/>
      <c r="CD46" s="70"/>
      <c r="CE46" s="70"/>
      <c r="CF46" s="70"/>
      <c r="CG46" s="121"/>
      <c r="CH46" s="121"/>
    </row>
    <row r="47" spans="1:86" s="118" customFormat="1" ht="15" customHeight="1" thickBot="1">
      <c r="A47" s="66"/>
      <c r="B47" s="270">
        <v>22</v>
      </c>
      <c r="C47" s="271"/>
      <c r="D47" s="271">
        <v>2</v>
      </c>
      <c r="E47" s="271"/>
      <c r="F47" s="271"/>
      <c r="G47" s="271" t="s">
        <v>16</v>
      </c>
      <c r="H47" s="271"/>
      <c r="I47" s="271"/>
      <c r="J47" s="272">
        <f>J46</f>
        <v>0.5000000000000002</v>
      </c>
      <c r="K47" s="272"/>
      <c r="L47" s="272"/>
      <c r="M47" s="272"/>
      <c r="N47" s="273"/>
      <c r="O47" s="123" t="s">
        <v>46</v>
      </c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5" t="s">
        <v>20</v>
      </c>
      <c r="AF47" s="123" t="s">
        <v>43</v>
      </c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6"/>
      <c r="AW47" s="245">
        <v>2</v>
      </c>
      <c r="AX47" s="246"/>
      <c r="AY47" s="125" t="s">
        <v>19</v>
      </c>
      <c r="AZ47" s="246">
        <v>1</v>
      </c>
      <c r="BA47" s="247"/>
      <c r="BB47" s="248"/>
      <c r="BC47" s="249"/>
      <c r="BD47" s="76"/>
      <c r="BE47" s="119"/>
      <c r="BF47" s="41">
        <f t="shared" si="0"/>
        <v>3</v>
      </c>
      <c r="BG47" s="41" t="s">
        <v>19</v>
      </c>
      <c r="BH47" s="41">
        <f t="shared" si="1"/>
        <v>0</v>
      </c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120"/>
      <c r="BT47" s="68"/>
      <c r="BU47" s="68"/>
      <c r="BV47" s="69"/>
      <c r="BW47" s="69"/>
      <c r="BX47" s="69"/>
      <c r="BY47" s="69"/>
      <c r="BZ47" s="69"/>
      <c r="CA47" s="69"/>
      <c r="CB47" s="69"/>
      <c r="CC47" s="70"/>
      <c r="CD47" s="70"/>
      <c r="CE47" s="70"/>
      <c r="CF47" s="70"/>
      <c r="CG47" s="121"/>
      <c r="CH47" s="121"/>
    </row>
    <row r="48" spans="1:86" s="118" customFormat="1" ht="15" customHeight="1">
      <c r="A48" s="66"/>
      <c r="B48" s="284">
        <v>23</v>
      </c>
      <c r="C48" s="285"/>
      <c r="D48" s="285">
        <v>1</v>
      </c>
      <c r="E48" s="285"/>
      <c r="F48" s="285"/>
      <c r="G48" s="285" t="s">
        <v>22</v>
      </c>
      <c r="H48" s="285"/>
      <c r="I48" s="285"/>
      <c r="J48" s="293">
        <f>J47+$U$10*$X$10+$AL$10</f>
        <v>0.5104166666666669</v>
      </c>
      <c r="K48" s="293"/>
      <c r="L48" s="293"/>
      <c r="M48" s="293"/>
      <c r="N48" s="294"/>
      <c r="O48" s="161" t="s">
        <v>77</v>
      </c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3" t="s">
        <v>20</v>
      </c>
      <c r="AF48" s="161" t="s">
        <v>52</v>
      </c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4"/>
      <c r="AW48" s="290">
        <v>1</v>
      </c>
      <c r="AX48" s="291"/>
      <c r="AY48" s="163" t="s">
        <v>19</v>
      </c>
      <c r="AZ48" s="291">
        <v>0</v>
      </c>
      <c r="BA48" s="292"/>
      <c r="BB48" s="295"/>
      <c r="BC48" s="296"/>
      <c r="BD48" s="76"/>
      <c r="BE48" s="119"/>
      <c r="BF48" s="41">
        <f t="shared" si="0"/>
        <v>3</v>
      </c>
      <c r="BG48" s="41" t="s">
        <v>19</v>
      </c>
      <c r="BH48" s="41">
        <f t="shared" si="1"/>
        <v>0</v>
      </c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120"/>
      <c r="BT48" s="68"/>
      <c r="BU48" s="68"/>
      <c r="BV48" s="69"/>
      <c r="BW48" s="69"/>
      <c r="BX48" s="69"/>
      <c r="BY48" s="69"/>
      <c r="BZ48" s="69"/>
      <c r="CA48" s="69"/>
      <c r="CB48" s="69"/>
      <c r="CC48" s="70"/>
      <c r="CD48" s="70"/>
      <c r="CE48" s="70"/>
      <c r="CF48" s="70"/>
      <c r="CG48" s="121"/>
      <c r="CH48" s="121"/>
    </row>
    <row r="49" spans="1:86" s="118" customFormat="1" ht="15" customHeight="1">
      <c r="A49" s="66"/>
      <c r="B49" s="286">
        <v>24</v>
      </c>
      <c r="C49" s="287"/>
      <c r="D49" s="287">
        <v>2</v>
      </c>
      <c r="E49" s="287"/>
      <c r="F49" s="287"/>
      <c r="G49" s="287" t="s">
        <v>22</v>
      </c>
      <c r="H49" s="287"/>
      <c r="I49" s="287"/>
      <c r="J49" s="302">
        <f>J48</f>
        <v>0.5104166666666669</v>
      </c>
      <c r="K49" s="302"/>
      <c r="L49" s="302"/>
      <c r="M49" s="302"/>
      <c r="N49" s="303"/>
      <c r="O49" s="157" t="s">
        <v>50</v>
      </c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9" t="s">
        <v>20</v>
      </c>
      <c r="AF49" s="157" t="s">
        <v>51</v>
      </c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60"/>
      <c r="AW49" s="297">
        <v>0</v>
      </c>
      <c r="AX49" s="298"/>
      <c r="AY49" s="159" t="s">
        <v>19</v>
      </c>
      <c r="AZ49" s="298">
        <v>1</v>
      </c>
      <c r="BA49" s="299"/>
      <c r="BB49" s="300"/>
      <c r="BC49" s="301"/>
      <c r="BD49" s="76"/>
      <c r="BE49" s="119"/>
      <c r="BF49" s="41">
        <f t="shared" si="0"/>
        <v>0</v>
      </c>
      <c r="BG49" s="41" t="s">
        <v>19</v>
      </c>
      <c r="BH49" s="41">
        <f t="shared" si="1"/>
        <v>3</v>
      </c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120"/>
      <c r="BT49" s="68"/>
      <c r="BU49" s="68"/>
      <c r="BV49" s="69"/>
      <c r="BW49" s="69"/>
      <c r="BX49" s="69"/>
      <c r="BY49" s="69"/>
      <c r="BZ49" s="69"/>
      <c r="CA49" s="69"/>
      <c r="CB49" s="69"/>
      <c r="CC49" s="70"/>
      <c r="CD49" s="70"/>
      <c r="CE49" s="70"/>
      <c r="CF49" s="70"/>
      <c r="CG49" s="121"/>
      <c r="CH49" s="121"/>
    </row>
    <row r="50" spans="1:86" s="118" customFormat="1" ht="15" customHeight="1" thickBot="1">
      <c r="A50" s="66"/>
      <c r="B50" s="288">
        <v>25</v>
      </c>
      <c r="C50" s="289"/>
      <c r="D50" s="289">
        <v>1</v>
      </c>
      <c r="E50" s="289"/>
      <c r="F50" s="289"/>
      <c r="G50" s="289" t="s">
        <v>22</v>
      </c>
      <c r="H50" s="289"/>
      <c r="I50" s="289"/>
      <c r="J50" s="308">
        <f>J49+$U$10*$X$10+$AL$10</f>
        <v>0.5208333333333335</v>
      </c>
      <c r="K50" s="308"/>
      <c r="L50" s="308"/>
      <c r="M50" s="308"/>
      <c r="N50" s="309"/>
      <c r="O50" s="165" t="s">
        <v>79</v>
      </c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7" t="s">
        <v>20</v>
      </c>
      <c r="AF50" s="165" t="s">
        <v>45</v>
      </c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8"/>
      <c r="AW50" s="310">
        <v>0</v>
      </c>
      <c r="AX50" s="304"/>
      <c r="AY50" s="167" t="s">
        <v>19</v>
      </c>
      <c r="AZ50" s="304">
        <v>6</v>
      </c>
      <c r="BA50" s="305"/>
      <c r="BB50" s="306"/>
      <c r="BC50" s="307"/>
      <c r="BD50" s="76"/>
      <c r="BE50" s="119"/>
      <c r="BF50" s="41">
        <f aca="true" t="shared" si="16" ref="BF50:BF55">IF(ISBLANK(AW50),"0",IF(AW50&gt;AZ50,3,IF(AW50=AZ50,1,0)))</f>
        <v>0</v>
      </c>
      <c r="BG50" s="41" t="s">
        <v>19</v>
      </c>
      <c r="BH50" s="41">
        <f aca="true" t="shared" si="17" ref="BH50:BH55">IF(ISBLANK(AZ50),"0",IF(AZ50&gt;AW50,3,IF(AZ50=AW50,1,0)))</f>
        <v>3</v>
      </c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120"/>
      <c r="BT50" s="68"/>
      <c r="BU50" s="68"/>
      <c r="BV50" s="69"/>
      <c r="BW50" s="69"/>
      <c r="BX50" s="69"/>
      <c r="BY50" s="69"/>
      <c r="BZ50" s="69"/>
      <c r="CA50" s="69"/>
      <c r="CB50" s="69"/>
      <c r="CC50" s="70"/>
      <c r="CD50" s="70"/>
      <c r="CE50" s="70"/>
      <c r="CF50" s="70"/>
      <c r="CG50" s="121"/>
      <c r="CH50" s="121"/>
    </row>
    <row r="51" spans="1:86" s="118" customFormat="1" ht="15" customHeight="1">
      <c r="A51" s="66"/>
      <c r="B51" s="276">
        <v>26</v>
      </c>
      <c r="C51" s="277"/>
      <c r="D51" s="277">
        <v>2</v>
      </c>
      <c r="E51" s="277"/>
      <c r="F51" s="277"/>
      <c r="G51" s="277" t="s">
        <v>16</v>
      </c>
      <c r="H51" s="277"/>
      <c r="I51" s="277"/>
      <c r="J51" s="278">
        <f>J50</f>
        <v>0.5208333333333335</v>
      </c>
      <c r="K51" s="278"/>
      <c r="L51" s="278"/>
      <c r="M51" s="278"/>
      <c r="N51" s="279"/>
      <c r="O51" s="150" t="s">
        <v>43</v>
      </c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2" t="s">
        <v>20</v>
      </c>
      <c r="AF51" s="150" t="s">
        <v>47</v>
      </c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3"/>
      <c r="AW51" s="252">
        <v>0</v>
      </c>
      <c r="AX51" s="243"/>
      <c r="AY51" s="152" t="s">
        <v>19</v>
      </c>
      <c r="AZ51" s="243">
        <v>1</v>
      </c>
      <c r="BA51" s="244"/>
      <c r="BB51" s="250"/>
      <c r="BC51" s="251"/>
      <c r="BD51" s="76"/>
      <c r="BE51" s="119"/>
      <c r="BF51" s="41">
        <f t="shared" si="16"/>
        <v>0</v>
      </c>
      <c r="BG51" s="41" t="s">
        <v>19</v>
      </c>
      <c r="BH51" s="41">
        <f t="shared" si="17"/>
        <v>3</v>
      </c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120"/>
      <c r="BT51" s="68"/>
      <c r="BU51" s="68"/>
      <c r="BV51" s="69"/>
      <c r="BW51" s="69"/>
      <c r="BX51" s="69"/>
      <c r="BY51" s="69"/>
      <c r="BZ51" s="69"/>
      <c r="CA51" s="69"/>
      <c r="CB51" s="69"/>
      <c r="CC51" s="70"/>
      <c r="CD51" s="70"/>
      <c r="CE51" s="70"/>
      <c r="CF51" s="70"/>
      <c r="CG51" s="121"/>
      <c r="CH51" s="121"/>
    </row>
    <row r="52" spans="1:86" s="118" customFormat="1" ht="15" customHeight="1" thickBot="1">
      <c r="A52" s="66"/>
      <c r="B52" s="270">
        <v>27</v>
      </c>
      <c r="C52" s="271"/>
      <c r="D52" s="271">
        <v>1</v>
      </c>
      <c r="E52" s="271"/>
      <c r="F52" s="271"/>
      <c r="G52" s="271" t="s">
        <v>16</v>
      </c>
      <c r="H52" s="271"/>
      <c r="I52" s="271"/>
      <c r="J52" s="272">
        <f>J51+$U$10*$X$10+$AL$10</f>
        <v>0.5312500000000001</v>
      </c>
      <c r="K52" s="272"/>
      <c r="L52" s="272"/>
      <c r="M52" s="272"/>
      <c r="N52" s="273"/>
      <c r="O52" s="123" t="s">
        <v>46</v>
      </c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5" t="s">
        <v>20</v>
      </c>
      <c r="AF52" s="123" t="s">
        <v>48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6"/>
      <c r="AW52" s="245">
        <v>1</v>
      </c>
      <c r="AX52" s="246"/>
      <c r="AY52" s="125" t="s">
        <v>19</v>
      </c>
      <c r="AZ52" s="246">
        <v>1</v>
      </c>
      <c r="BA52" s="247"/>
      <c r="BB52" s="248"/>
      <c r="BC52" s="249"/>
      <c r="BD52" s="76"/>
      <c r="BE52" s="119"/>
      <c r="BF52" s="41">
        <f t="shared" si="16"/>
        <v>1</v>
      </c>
      <c r="BG52" s="41" t="s">
        <v>19</v>
      </c>
      <c r="BH52" s="41">
        <f t="shared" si="17"/>
        <v>1</v>
      </c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120"/>
      <c r="BT52" s="68"/>
      <c r="BU52" s="68"/>
      <c r="BV52" s="69"/>
      <c r="BW52" s="69"/>
      <c r="BX52" s="69"/>
      <c r="BY52" s="69"/>
      <c r="BZ52" s="69"/>
      <c r="CA52" s="69"/>
      <c r="CB52" s="69"/>
      <c r="CC52" s="70"/>
      <c r="CD52" s="70"/>
      <c r="CE52" s="70"/>
      <c r="CF52" s="70"/>
      <c r="CG52" s="121"/>
      <c r="CH52" s="121"/>
    </row>
    <row r="53" spans="1:86" s="118" customFormat="1" ht="15" customHeight="1">
      <c r="A53" s="66"/>
      <c r="B53" s="284">
        <v>28</v>
      </c>
      <c r="C53" s="285"/>
      <c r="D53" s="285">
        <v>2</v>
      </c>
      <c r="E53" s="285"/>
      <c r="F53" s="285"/>
      <c r="G53" s="285" t="s">
        <v>22</v>
      </c>
      <c r="H53" s="285"/>
      <c r="I53" s="285"/>
      <c r="J53" s="293">
        <f>J52</f>
        <v>0.5312500000000001</v>
      </c>
      <c r="K53" s="293"/>
      <c r="L53" s="293"/>
      <c r="M53" s="293"/>
      <c r="N53" s="294"/>
      <c r="O53" s="161" t="s">
        <v>49</v>
      </c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3" t="s">
        <v>20</v>
      </c>
      <c r="AF53" s="161" t="s">
        <v>52</v>
      </c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4"/>
      <c r="AW53" s="290">
        <v>1</v>
      </c>
      <c r="AX53" s="291"/>
      <c r="AY53" s="163" t="s">
        <v>19</v>
      </c>
      <c r="AZ53" s="291">
        <v>0</v>
      </c>
      <c r="BA53" s="292"/>
      <c r="BB53" s="295"/>
      <c r="BC53" s="296"/>
      <c r="BD53" s="76"/>
      <c r="BE53" s="119"/>
      <c r="BF53" s="41">
        <f t="shared" si="16"/>
        <v>3</v>
      </c>
      <c r="BG53" s="41" t="s">
        <v>19</v>
      </c>
      <c r="BH53" s="41">
        <f t="shared" si="17"/>
        <v>0</v>
      </c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120"/>
      <c r="BT53" s="68"/>
      <c r="BU53" s="68"/>
      <c r="BV53" s="69"/>
      <c r="BW53" s="69"/>
      <c r="BX53" s="69"/>
      <c r="BY53" s="69"/>
      <c r="BZ53" s="69"/>
      <c r="CA53" s="69"/>
      <c r="CB53" s="69"/>
      <c r="CC53" s="70"/>
      <c r="CD53" s="70"/>
      <c r="CE53" s="70"/>
      <c r="CF53" s="70"/>
      <c r="CG53" s="121"/>
      <c r="CH53" s="121"/>
    </row>
    <row r="54" spans="1:86" s="118" customFormat="1" ht="15" customHeight="1">
      <c r="A54" s="66"/>
      <c r="B54" s="286">
        <v>29</v>
      </c>
      <c r="C54" s="287"/>
      <c r="D54" s="287">
        <v>1</v>
      </c>
      <c r="E54" s="287"/>
      <c r="F54" s="287"/>
      <c r="G54" s="287" t="s">
        <v>22</v>
      </c>
      <c r="H54" s="287"/>
      <c r="I54" s="287"/>
      <c r="J54" s="302">
        <f>J53+$U$10*$X$10+$AL$10</f>
        <v>0.5416666666666667</v>
      </c>
      <c r="K54" s="302"/>
      <c r="L54" s="302"/>
      <c r="M54" s="302"/>
      <c r="N54" s="303"/>
      <c r="O54" s="157" t="s">
        <v>45</v>
      </c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9" t="s">
        <v>20</v>
      </c>
      <c r="AF54" s="157" t="s">
        <v>51</v>
      </c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60"/>
      <c r="AW54" s="297">
        <v>1</v>
      </c>
      <c r="AX54" s="298"/>
      <c r="AY54" s="159" t="s">
        <v>19</v>
      </c>
      <c r="AZ54" s="298">
        <v>2</v>
      </c>
      <c r="BA54" s="299"/>
      <c r="BB54" s="300"/>
      <c r="BC54" s="301"/>
      <c r="BD54" s="76"/>
      <c r="BE54" s="119"/>
      <c r="BF54" s="41">
        <f t="shared" si="16"/>
        <v>0</v>
      </c>
      <c r="BG54" s="41" t="s">
        <v>19</v>
      </c>
      <c r="BH54" s="41">
        <f t="shared" si="17"/>
        <v>3</v>
      </c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120"/>
      <c r="BT54" s="68"/>
      <c r="BU54" s="68"/>
      <c r="BV54" s="69"/>
      <c r="BW54" s="69"/>
      <c r="BX54" s="69"/>
      <c r="BY54" s="69"/>
      <c r="BZ54" s="69"/>
      <c r="CA54" s="69"/>
      <c r="CB54" s="69"/>
      <c r="CC54" s="70"/>
      <c r="CD54" s="70"/>
      <c r="CE54" s="70"/>
      <c r="CF54" s="70"/>
      <c r="CG54" s="121"/>
      <c r="CH54" s="121"/>
    </row>
    <row r="55" spans="2:60" ht="15" customHeight="1" thickBot="1">
      <c r="B55" s="288">
        <v>30</v>
      </c>
      <c r="C55" s="289"/>
      <c r="D55" s="289">
        <v>2</v>
      </c>
      <c r="E55" s="289"/>
      <c r="F55" s="289"/>
      <c r="G55" s="289" t="s">
        <v>22</v>
      </c>
      <c r="H55" s="289"/>
      <c r="I55" s="289"/>
      <c r="J55" s="308">
        <f>J54</f>
        <v>0.5416666666666667</v>
      </c>
      <c r="K55" s="308"/>
      <c r="L55" s="308"/>
      <c r="M55" s="308"/>
      <c r="N55" s="309"/>
      <c r="O55" s="165" t="s">
        <v>79</v>
      </c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7" t="s">
        <v>20</v>
      </c>
      <c r="AF55" s="165" t="s">
        <v>77</v>
      </c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8"/>
      <c r="AW55" s="310">
        <v>0</v>
      </c>
      <c r="AX55" s="304"/>
      <c r="AY55" s="167" t="s">
        <v>19</v>
      </c>
      <c r="AZ55" s="304">
        <v>2</v>
      </c>
      <c r="BA55" s="305"/>
      <c r="BB55" s="306"/>
      <c r="BC55" s="307"/>
      <c r="BD55" s="84"/>
      <c r="BF55" s="41">
        <f t="shared" si="16"/>
        <v>0</v>
      </c>
      <c r="BG55" s="41" t="s">
        <v>19</v>
      </c>
      <c r="BH55" s="41">
        <f t="shared" si="17"/>
        <v>3</v>
      </c>
    </row>
    <row r="56" spans="1:86" s="118" customFormat="1" ht="15" customHeight="1">
      <c r="A56" s="66"/>
      <c r="B56" s="276">
        <v>31</v>
      </c>
      <c r="C56" s="277"/>
      <c r="D56" s="277">
        <v>1</v>
      </c>
      <c r="E56" s="277"/>
      <c r="F56" s="277"/>
      <c r="G56" s="277" t="s">
        <v>16</v>
      </c>
      <c r="H56" s="277"/>
      <c r="I56" s="277"/>
      <c r="J56" s="278">
        <f>J55+$U$10*$X$10+$AL$10</f>
        <v>0.5520833333333334</v>
      </c>
      <c r="K56" s="278"/>
      <c r="L56" s="278"/>
      <c r="M56" s="278"/>
      <c r="N56" s="279"/>
      <c r="O56" s="150" t="s">
        <v>43</v>
      </c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2" t="s">
        <v>20</v>
      </c>
      <c r="AF56" s="150" t="s">
        <v>44</v>
      </c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3"/>
      <c r="AW56" s="252">
        <v>2</v>
      </c>
      <c r="AX56" s="243"/>
      <c r="AY56" s="152" t="s">
        <v>19</v>
      </c>
      <c r="AZ56" s="243">
        <v>1</v>
      </c>
      <c r="BA56" s="244"/>
      <c r="BB56" s="250"/>
      <c r="BC56" s="251"/>
      <c r="BD56" s="76"/>
      <c r="BE56" s="119"/>
      <c r="BF56" s="41">
        <f t="shared" si="0"/>
        <v>3</v>
      </c>
      <c r="BG56" s="41" t="s">
        <v>19</v>
      </c>
      <c r="BH56" s="41">
        <f t="shared" si="1"/>
        <v>0</v>
      </c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120"/>
      <c r="BT56" s="68"/>
      <c r="BU56" s="68"/>
      <c r="BV56" s="69"/>
      <c r="BW56" s="69"/>
      <c r="BX56" s="69"/>
      <c r="BY56" s="69"/>
      <c r="BZ56" s="69"/>
      <c r="CA56" s="69"/>
      <c r="CB56" s="69"/>
      <c r="CC56" s="70"/>
      <c r="CD56" s="70"/>
      <c r="CE56" s="70"/>
      <c r="CF56" s="70"/>
      <c r="CG56" s="121"/>
      <c r="CH56" s="121"/>
    </row>
    <row r="57" spans="1:86" s="118" customFormat="1" ht="15" customHeight="1">
      <c r="A57" s="66"/>
      <c r="B57" s="335">
        <v>32</v>
      </c>
      <c r="C57" s="336"/>
      <c r="D57" s="336">
        <v>2</v>
      </c>
      <c r="E57" s="336"/>
      <c r="F57" s="336"/>
      <c r="G57" s="336" t="s">
        <v>16</v>
      </c>
      <c r="H57" s="336"/>
      <c r="I57" s="336"/>
      <c r="J57" s="337">
        <f>J56</f>
        <v>0.5520833333333334</v>
      </c>
      <c r="K57" s="337"/>
      <c r="L57" s="337"/>
      <c r="M57" s="337"/>
      <c r="N57" s="338"/>
      <c r="O57" s="154" t="s">
        <v>48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75" t="s">
        <v>20</v>
      </c>
      <c r="AF57" s="154" t="s">
        <v>78</v>
      </c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6"/>
      <c r="AW57" s="332">
        <v>0</v>
      </c>
      <c r="AX57" s="333"/>
      <c r="AY57" s="75" t="s">
        <v>19</v>
      </c>
      <c r="AZ57" s="333">
        <v>0</v>
      </c>
      <c r="BA57" s="334"/>
      <c r="BB57" s="330"/>
      <c r="BC57" s="331"/>
      <c r="BD57" s="76"/>
      <c r="BE57" s="119"/>
      <c r="BF57" s="41">
        <f t="shared" si="0"/>
        <v>1</v>
      </c>
      <c r="BG57" s="41" t="s">
        <v>19</v>
      </c>
      <c r="BH57" s="41">
        <f t="shared" si="1"/>
        <v>1</v>
      </c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120"/>
      <c r="BT57" s="68"/>
      <c r="BU57" s="68"/>
      <c r="BV57" s="69"/>
      <c r="BW57" s="69"/>
      <c r="BX57" s="69"/>
      <c r="BY57" s="69"/>
      <c r="BZ57" s="69"/>
      <c r="CA57" s="69"/>
      <c r="CB57" s="69"/>
      <c r="CC57" s="70"/>
      <c r="CD57" s="70"/>
      <c r="CE57" s="70"/>
      <c r="CF57" s="70"/>
      <c r="CG57" s="121"/>
      <c r="CH57" s="121"/>
    </row>
    <row r="58" spans="1:86" s="118" customFormat="1" ht="15" customHeight="1" thickBot="1">
      <c r="A58" s="66"/>
      <c r="B58" s="270">
        <v>33</v>
      </c>
      <c r="C58" s="271"/>
      <c r="D58" s="271">
        <v>1</v>
      </c>
      <c r="E58" s="271"/>
      <c r="F58" s="271"/>
      <c r="G58" s="271" t="s">
        <v>16</v>
      </c>
      <c r="H58" s="271"/>
      <c r="I58" s="271"/>
      <c r="J58" s="272">
        <f>J57+$U$10*$X$10+$AL$10</f>
        <v>0.5625</v>
      </c>
      <c r="K58" s="272"/>
      <c r="L58" s="272"/>
      <c r="M58" s="272"/>
      <c r="N58" s="273"/>
      <c r="O58" s="123" t="s">
        <v>46</v>
      </c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5" t="s">
        <v>20</v>
      </c>
      <c r="AF58" s="123" t="s">
        <v>47</v>
      </c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6"/>
      <c r="AW58" s="245">
        <v>0</v>
      </c>
      <c r="AX58" s="246"/>
      <c r="AY58" s="125" t="s">
        <v>19</v>
      </c>
      <c r="AZ58" s="246">
        <v>0</v>
      </c>
      <c r="BA58" s="247"/>
      <c r="BB58" s="248"/>
      <c r="BC58" s="249"/>
      <c r="BD58" s="76"/>
      <c r="BE58" s="119"/>
      <c r="BF58" s="41">
        <f t="shared" si="0"/>
        <v>1</v>
      </c>
      <c r="BG58" s="41" t="s">
        <v>19</v>
      </c>
      <c r="BH58" s="41">
        <f t="shared" si="1"/>
        <v>1</v>
      </c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120"/>
      <c r="BT58" s="68"/>
      <c r="BU58" s="68"/>
      <c r="BV58" s="69"/>
      <c r="BW58" s="69"/>
      <c r="BX58" s="69"/>
      <c r="BY58" s="69"/>
      <c r="BZ58" s="69"/>
      <c r="CA58" s="69"/>
      <c r="CB58" s="69"/>
      <c r="CC58" s="70"/>
      <c r="CD58" s="70"/>
      <c r="CE58" s="70"/>
      <c r="CF58" s="70"/>
      <c r="CG58" s="121"/>
      <c r="CH58" s="121"/>
    </row>
    <row r="59" spans="1:86" s="118" customFormat="1" ht="15" customHeight="1">
      <c r="A59" s="66"/>
      <c r="B59" s="284">
        <v>34</v>
      </c>
      <c r="C59" s="285"/>
      <c r="D59" s="285">
        <v>2</v>
      </c>
      <c r="E59" s="285"/>
      <c r="F59" s="285"/>
      <c r="G59" s="285" t="s">
        <v>22</v>
      </c>
      <c r="H59" s="285"/>
      <c r="I59" s="285"/>
      <c r="J59" s="293">
        <f>J58</f>
        <v>0.5625</v>
      </c>
      <c r="K59" s="293"/>
      <c r="L59" s="293"/>
      <c r="M59" s="293"/>
      <c r="N59" s="294"/>
      <c r="O59" s="161" t="s">
        <v>49</v>
      </c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3" t="s">
        <v>20</v>
      </c>
      <c r="AF59" s="161" t="s">
        <v>50</v>
      </c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4"/>
      <c r="AW59" s="290">
        <v>2</v>
      </c>
      <c r="AX59" s="291"/>
      <c r="AY59" s="163" t="s">
        <v>19</v>
      </c>
      <c r="AZ59" s="291">
        <v>0</v>
      </c>
      <c r="BA59" s="292"/>
      <c r="BB59" s="295"/>
      <c r="BC59" s="296"/>
      <c r="BD59" s="76"/>
      <c r="BE59" s="119"/>
      <c r="BF59" s="41">
        <f t="shared" si="0"/>
        <v>3</v>
      </c>
      <c r="BG59" s="41" t="s">
        <v>19</v>
      </c>
      <c r="BH59" s="41">
        <f t="shared" si="1"/>
        <v>0</v>
      </c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120"/>
      <c r="BT59" s="68"/>
      <c r="BU59" s="68"/>
      <c r="BV59" s="69"/>
      <c r="BW59" s="69"/>
      <c r="BX59" s="69"/>
      <c r="BY59" s="69"/>
      <c r="BZ59" s="69"/>
      <c r="CA59" s="69"/>
      <c r="CB59" s="69"/>
      <c r="CC59" s="70"/>
      <c r="CD59" s="70"/>
      <c r="CE59" s="70"/>
      <c r="CF59" s="70"/>
      <c r="CG59" s="121"/>
      <c r="CH59" s="121"/>
    </row>
    <row r="60" spans="1:86" s="118" customFormat="1" ht="15" customHeight="1">
      <c r="A60" s="66"/>
      <c r="B60" s="286">
        <v>35</v>
      </c>
      <c r="C60" s="287"/>
      <c r="D60" s="287">
        <v>1</v>
      </c>
      <c r="E60" s="287"/>
      <c r="F60" s="287"/>
      <c r="G60" s="287" t="s">
        <v>22</v>
      </c>
      <c r="H60" s="287"/>
      <c r="I60" s="287"/>
      <c r="J60" s="302">
        <f>J59+$U$10*$X$10+$AL$10</f>
        <v>0.5729166666666666</v>
      </c>
      <c r="K60" s="302"/>
      <c r="L60" s="302"/>
      <c r="M60" s="302"/>
      <c r="N60" s="303"/>
      <c r="O60" s="157" t="s">
        <v>51</v>
      </c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9" t="s">
        <v>20</v>
      </c>
      <c r="AF60" s="157" t="s">
        <v>77</v>
      </c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60"/>
      <c r="AW60" s="297">
        <v>0</v>
      </c>
      <c r="AX60" s="298"/>
      <c r="AY60" s="159" t="s">
        <v>19</v>
      </c>
      <c r="AZ60" s="298">
        <v>2</v>
      </c>
      <c r="BA60" s="299"/>
      <c r="BB60" s="300"/>
      <c r="BC60" s="301"/>
      <c r="BD60" s="76"/>
      <c r="BE60" s="119"/>
      <c r="BF60" s="41">
        <f t="shared" si="0"/>
        <v>0</v>
      </c>
      <c r="BG60" s="41" t="s">
        <v>19</v>
      </c>
      <c r="BH60" s="41">
        <f t="shared" si="1"/>
        <v>3</v>
      </c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120"/>
      <c r="BT60" s="68"/>
      <c r="BU60" s="68"/>
      <c r="BV60" s="69"/>
      <c r="BW60" s="69"/>
      <c r="BX60" s="69"/>
      <c r="BY60" s="69"/>
      <c r="BZ60" s="69"/>
      <c r="CA60" s="69"/>
      <c r="CB60" s="69"/>
      <c r="CC60" s="70"/>
      <c r="CD60" s="70"/>
      <c r="CE60" s="70"/>
      <c r="CF60" s="70"/>
      <c r="CG60" s="121"/>
      <c r="CH60" s="121"/>
    </row>
    <row r="61" spans="2:60" ht="15" customHeight="1" thickBot="1">
      <c r="B61" s="339">
        <v>36</v>
      </c>
      <c r="C61" s="340"/>
      <c r="D61" s="340">
        <v>2</v>
      </c>
      <c r="E61" s="340"/>
      <c r="F61" s="340"/>
      <c r="G61" s="340" t="s">
        <v>22</v>
      </c>
      <c r="H61" s="340"/>
      <c r="I61" s="340"/>
      <c r="J61" s="341">
        <f>J60</f>
        <v>0.5729166666666666</v>
      </c>
      <c r="K61" s="341"/>
      <c r="L61" s="341"/>
      <c r="M61" s="341"/>
      <c r="N61" s="342"/>
      <c r="O61" s="146" t="s">
        <v>52</v>
      </c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8" t="s">
        <v>20</v>
      </c>
      <c r="AF61" s="146" t="s">
        <v>79</v>
      </c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9"/>
      <c r="AW61" s="345">
        <v>1</v>
      </c>
      <c r="AX61" s="346"/>
      <c r="AY61" s="148" t="s">
        <v>19</v>
      </c>
      <c r="AZ61" s="346">
        <v>2</v>
      </c>
      <c r="BA61" s="347"/>
      <c r="BB61" s="343"/>
      <c r="BC61" s="344"/>
      <c r="BD61" s="84"/>
      <c r="BF61" s="41">
        <f t="shared" si="0"/>
        <v>0</v>
      </c>
      <c r="BG61" s="41" t="s">
        <v>19</v>
      </c>
      <c r="BH61" s="41">
        <f t="shared" si="1"/>
        <v>3</v>
      </c>
    </row>
    <row r="63" spans="2:23" ht="12.75">
      <c r="B63" s="64" t="s">
        <v>27</v>
      </c>
      <c r="W63" s="141" t="s">
        <v>120</v>
      </c>
    </row>
    <row r="64" ht="6" customHeight="1" thickBot="1"/>
    <row r="65" spans="2:86" s="89" customFormat="1" ht="13.5" customHeight="1" thickBot="1">
      <c r="B65" s="233" t="s">
        <v>12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5"/>
      <c r="P65" s="233" t="s">
        <v>24</v>
      </c>
      <c r="Q65" s="234"/>
      <c r="R65" s="235"/>
      <c r="S65" s="233" t="s">
        <v>25</v>
      </c>
      <c r="T65" s="234"/>
      <c r="U65" s="234"/>
      <c r="V65" s="234"/>
      <c r="W65" s="235"/>
      <c r="X65" s="233" t="s">
        <v>26</v>
      </c>
      <c r="Y65" s="234"/>
      <c r="Z65" s="235"/>
      <c r="AA65" s="90"/>
      <c r="AB65" s="90"/>
      <c r="AC65" s="90"/>
      <c r="AD65" s="90"/>
      <c r="AE65" s="233" t="s">
        <v>13</v>
      </c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5"/>
      <c r="AS65" s="233" t="s">
        <v>24</v>
      </c>
      <c r="AT65" s="234"/>
      <c r="AU65" s="235"/>
      <c r="AV65" s="233" t="s">
        <v>25</v>
      </c>
      <c r="AW65" s="234"/>
      <c r="AX65" s="234"/>
      <c r="AY65" s="234"/>
      <c r="AZ65" s="235"/>
      <c r="BA65" s="233" t="s">
        <v>26</v>
      </c>
      <c r="BB65" s="234"/>
      <c r="BC65" s="235"/>
      <c r="BE65" s="128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129"/>
      <c r="BT65" s="91"/>
      <c r="BU65" s="91"/>
      <c r="BV65" s="92"/>
      <c r="BW65" s="92"/>
      <c r="BX65" s="92"/>
      <c r="BY65" s="92"/>
      <c r="BZ65" s="92"/>
      <c r="CA65" s="92"/>
      <c r="CB65" s="92"/>
      <c r="CC65" s="93"/>
      <c r="CD65" s="93"/>
      <c r="CE65" s="93"/>
      <c r="CF65" s="93"/>
      <c r="CG65" s="130"/>
      <c r="CH65" s="130"/>
    </row>
    <row r="66" spans="2:55" ht="12.75">
      <c r="B66" s="311" t="s">
        <v>7</v>
      </c>
      <c r="C66" s="236"/>
      <c r="D66" s="313" t="str">
        <f>IF(Tab="","",IF($BL$32=1,$BM$32,IF($BL$33=1,$BM$33,IF($BL$34=1,$BM$34,IF($BL$35=1,$BM$35,IF($BL$36=1,$BM$36,IF($BL$37=1,$BM$37)))))))</f>
        <v>FH Ingolstadt</v>
      </c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5"/>
      <c r="P66" s="240">
        <f>IF(Tab="","",IF($BL$32=1,$BN$32,IF($BL$33=1,$BN$33,IF($BL$34=1,$BN$34,IF($BL$35=1,$BN$35,IF($BL$36=1,$BN$36,IF($BL$37=1,$BN$37)))))))</f>
        <v>11</v>
      </c>
      <c r="Q66" s="241"/>
      <c r="R66" s="242"/>
      <c r="S66" s="236">
        <f>IF(Tab="","",IF($BL$32=1,$BO$32,IF($BL$33=1,$BO$33,IF($BL$34=1,$BO$34,IF($BL$35=1,$BO$35,IF($BL$36=1,$BO$36,IF($BL$37=1,$BO$37)))))))</f>
        <v>4</v>
      </c>
      <c r="T66" s="236"/>
      <c r="U66" s="94" t="s">
        <v>19</v>
      </c>
      <c r="V66" s="236">
        <f>IF(Tab="","",IF($BL$32=1,$BQ$32,IF($BL$33=1,$BQ$33,IF($BL$34=1,$BQ$34,IF($BL$35=1,$BQ$35,IF($BL$36=1,$BQ$36,IF($BL$37=1,$BQ$37)))))))</f>
        <v>0</v>
      </c>
      <c r="W66" s="236"/>
      <c r="X66" s="237">
        <f aca="true" t="shared" si="18" ref="X66:X71">IF(Tab="","",S66-V66)</f>
        <v>4</v>
      </c>
      <c r="Y66" s="238"/>
      <c r="Z66" s="239"/>
      <c r="AA66" s="66"/>
      <c r="AB66" s="66"/>
      <c r="AC66" s="66"/>
      <c r="AD66" s="66"/>
      <c r="AE66" s="311" t="s">
        <v>7</v>
      </c>
      <c r="AF66" s="236"/>
      <c r="AG66" s="313" t="str">
        <f>IF(Tab="","",IF($BL$39=1,$BM$39,IF($BL$40=1,$BM$40,IF($BL$41=1,$BM$41,IF($BL$42=1,$BM$42,IF($BL$43=1,$BM$43,IF($BL$44=1,$BM$44,IF($BL$45=1,$BM$45))))))))</f>
        <v>FH Amberg / Weiden</v>
      </c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5"/>
      <c r="AS66" s="240">
        <f>IF(Tab="","",IF($BL$39=1,$BN$39,IF($BL$40=1,$BN$40,IF($BL$41=1,$BN$41,IF($BL$42=1,$BN$42,IF($BL$43=1,$BN$43,IF($BL$44=1,$BN$44,IF($BL$45=1,$BN$45))))))))</f>
        <v>16</v>
      </c>
      <c r="AT66" s="241"/>
      <c r="AU66" s="242"/>
      <c r="AV66" s="236">
        <f>IF(Tab="","",IF($BL$39=1,$BO$39,IF($BL$40=1,$BO$40,IF($BL$41=1,$BO$41,IF($BL$42=1,$BO$42,IF($BL$43=1,$BO$43,IF($BL$44=1,$BO$44,IF($BL$45=1,$BO$45))))))))</f>
        <v>10</v>
      </c>
      <c r="AW66" s="236"/>
      <c r="AX66" s="94" t="s">
        <v>19</v>
      </c>
      <c r="AY66" s="236">
        <f>IF(Tab="","",IF($BL$39=1,$BQ$39,IF($BL$40=1,$BQ$40,IF($BL$41=1,$BQ$41,IF($BL$42=1,$BQ$42,IF($BL$43=1,$BQ$43,IF($BL$44=1,$BQ$44,IF($BL$45=1,$BQ$45))))))))</f>
        <v>1</v>
      </c>
      <c r="AZ66" s="236"/>
      <c r="BA66" s="237">
        <f aca="true" t="shared" si="19" ref="BA66:BA72">IF(Tab="","",AV66-AY66)</f>
        <v>9</v>
      </c>
      <c r="BB66" s="238"/>
      <c r="BC66" s="239"/>
    </row>
    <row r="67" spans="2:55" ht="12.75">
      <c r="B67" s="312" t="s">
        <v>8</v>
      </c>
      <c r="C67" s="223"/>
      <c r="D67" s="224" t="str">
        <f>IF(Tab="","",IF($BL$32=2,$BM$32,IF($BL$33=2,$BM$33,IF($BL$34=2,$BM$34,IF($BL$35=2,$BM$35,IF($BL$36=2,$BM$36,IF($BL$37=2,$BM$37)))))))</f>
        <v>FH Coburg</v>
      </c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6"/>
      <c r="P67" s="227">
        <f>IF(Tab="","",IF($BL$32=2,$BN$32,IF($BL$33=2,$BN$33,IF($BL$34=2,$BN$34,IF($BL$35=2,$BN$35,IF($BL$36=2,$BN$36,IF($BL$37=2,$BN$37)))))))</f>
        <v>7</v>
      </c>
      <c r="Q67" s="228"/>
      <c r="R67" s="229"/>
      <c r="S67" s="223">
        <f>IF(Tab="","",IF($BL$32=2,$BO$32,IF($BL$33=2,$BO$33,IF($BL$34=2,$BO$34,IF($BL$35=2,$BO$35,IF($BL$36=2,$BO$36,IF($BL$37=2,$BO$37)))))))</f>
        <v>4</v>
      </c>
      <c r="T67" s="223"/>
      <c r="U67" s="95" t="s">
        <v>19</v>
      </c>
      <c r="V67" s="223">
        <f>IF(Tab="","",IF($BL$32=2,$BQ$32,IF($BL$33=2,$BQ$33,IF($BL$34=2,$BQ$34,IF($BL$35=2,$BQ$35,IF($BL$36=2,$BQ$36,IF($BL$37=2,$BQ$37)))))))</f>
        <v>4</v>
      </c>
      <c r="W67" s="223"/>
      <c r="X67" s="230">
        <f t="shared" si="18"/>
        <v>0</v>
      </c>
      <c r="Y67" s="231"/>
      <c r="Z67" s="232"/>
      <c r="AA67" s="66"/>
      <c r="AB67" s="66"/>
      <c r="AC67" s="66"/>
      <c r="AD67" s="66"/>
      <c r="AE67" s="312" t="s">
        <v>8</v>
      </c>
      <c r="AF67" s="223"/>
      <c r="AG67" s="224" t="str">
        <f>IF(Tab="","",IF($BL$39=2,$BM$39,IF($BL$40=2,$BM$40,IF($BL$41=2,$BM$41,IF($BL$42=2,$BM$42,IF($BL$43=2,$BM$43,IF($BL$44=2,$BM$44,IF($BL$45=2,$BM$45))))))))</f>
        <v>FH Weihenstephan</v>
      </c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6"/>
      <c r="AS67" s="227">
        <f>IF(Tab="","",IF($BL$39=2,$BN$39,IF($BL$40=2,$BN$40,IF($BL$41=2,$BN$41,IF($BL$42=2,$BN$42,IF($BL$43=2,$BN$43,IF($BL$44=2,$BN$44,IF($BL$45=2,$BN$45))))))))</f>
        <v>15</v>
      </c>
      <c r="AT67" s="228"/>
      <c r="AU67" s="229"/>
      <c r="AV67" s="223">
        <f>IF(Tab="","",IF($BL$39=2,$BO$39,IF($BL$40=2,$BO$40,IF($BL$41=2,$BO$41,IF($BL$42=2,$BO$42,IF($BL$43=2,$BO$43,IF($BL$44=2,$BO$44,IF($BL$45=2,$BO$45))))))))</f>
        <v>8</v>
      </c>
      <c r="AW67" s="223"/>
      <c r="AX67" s="95" t="s">
        <v>19</v>
      </c>
      <c r="AY67" s="223">
        <f>IF(Tab="","",IF($BL$39=2,$BQ$39,IF($BL$40=2,$BQ$40,IF($BL$41=2,$BQ$41,IF($BL$42=2,$BQ$42,IF($BL$43=2,$BQ$43,IF($BL$44=2,$BQ$44,IF($BL$45=2,$BQ$45))))))))</f>
        <v>2</v>
      </c>
      <c r="AZ67" s="223"/>
      <c r="BA67" s="230">
        <f t="shared" si="19"/>
        <v>6</v>
      </c>
      <c r="BB67" s="231"/>
      <c r="BC67" s="232"/>
    </row>
    <row r="68" spans="2:55" ht="12.75">
      <c r="B68" s="312" t="s">
        <v>9</v>
      </c>
      <c r="C68" s="223"/>
      <c r="D68" s="224" t="str">
        <f>IF(Tab="","",IF($BL$32=3,$BM$32,IF($BL$33=3,$BM$33,IF($BL$34=3,$BM$34,IF($BL$35=3,$BM$35,IF($BL$36=3,$BM$36,IF($BL$37=3,$BM$37)))))))</f>
        <v>FH Regensburg</v>
      </c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6"/>
      <c r="P68" s="227">
        <f>IF(Tab="","",IF($BL$32=3,$BN$32,IF($BL$33=3,$BN$33,IF($BL$34=3,$BN$34,IF($BL$35=3,$BN$35,IF($BL$36=3,$BN$36,IF($BL$37=3,$BN$37)))))))</f>
        <v>7</v>
      </c>
      <c r="Q68" s="228"/>
      <c r="R68" s="229"/>
      <c r="S68" s="223">
        <f>IF(Tab="","",IF($BL$32=3,$BO$32,IF($BL$33=3,$BO$33,IF($BL$34=3,$BO$34,IF($BL$35=3,$BO$35,IF($BL$36=3,$BO$36,IF($BL$37=3,$BO$37)))))))</f>
        <v>4</v>
      </c>
      <c r="T68" s="223"/>
      <c r="U68" s="95" t="s">
        <v>19</v>
      </c>
      <c r="V68" s="223">
        <f>IF(Tab="","",IF($BL$32=3,$BQ$32,IF($BL$33=3,$BQ$33,IF($BL$34=3,$BQ$34,IF($BL$35=3,$BQ$35,IF($BL$36=3,$BQ$36,IF($BL$37=3,$BQ$37)))))))</f>
        <v>4</v>
      </c>
      <c r="W68" s="223"/>
      <c r="X68" s="230">
        <f t="shared" si="18"/>
        <v>0</v>
      </c>
      <c r="Y68" s="231"/>
      <c r="Z68" s="232"/>
      <c r="AA68" s="66"/>
      <c r="AB68" s="66"/>
      <c r="AC68" s="66"/>
      <c r="AD68" s="66"/>
      <c r="AE68" s="312" t="s">
        <v>9</v>
      </c>
      <c r="AF68" s="223"/>
      <c r="AG68" s="224" t="str">
        <f>IF(Tab="","",IF($BL$39=3,$BM$39,IF($BL$40=3,$BM$40,IF($BL$41=3,$BM$41,IF($BL$42=3,$BM$42,IF($BL$43=3,$BM$43,IF($BL$44=3,$BM$44,IF($BL$45=3,$BM$45))))))))</f>
        <v>FH Nürnberg</v>
      </c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6"/>
      <c r="AS68" s="227">
        <f>IF(Tab="","",IF($BL$39=3,$BN$39,IF($BL$40=3,$BN$40,IF($BL$41=3,$BN$41,IF($BL$42=3,$BN$42,IF($BL$43=3,$BN$43,IF($BL$44=3,$BN$44,IF($BL$45=3,$BN$45))))))))</f>
        <v>12</v>
      </c>
      <c r="AT68" s="228"/>
      <c r="AU68" s="229"/>
      <c r="AV68" s="223">
        <f>IF(Tab="","",IF($BL$39=3,$BO$39,IF($BL$40=3,$BO$40,IF($BL$41=3,$BO$41,IF($BL$42=3,$BO$42,IF($BL$43=3,$BO$43,IF($BL$44=3,$BO$44,IF($BL$45=3,$BO$45))))))))</f>
        <v>8</v>
      </c>
      <c r="AW68" s="223"/>
      <c r="AX68" s="95" t="s">
        <v>19</v>
      </c>
      <c r="AY68" s="223">
        <f>IF(Tab="","",IF($BL$39=3,$BQ$39,IF($BL$40=3,$BQ$40,IF($BL$41=3,$BQ$41,IF($BL$42=3,$BQ$42,IF($BL$43=3,$BQ$43,IF($BL$44=3,$BQ$44,IF($BL$45=3,$BQ$45))))))))</f>
        <v>4</v>
      </c>
      <c r="AZ68" s="223"/>
      <c r="BA68" s="230">
        <f t="shared" si="19"/>
        <v>4</v>
      </c>
      <c r="BB68" s="231"/>
      <c r="BC68" s="232"/>
    </row>
    <row r="69" spans="2:55" ht="12.75">
      <c r="B69" s="312" t="s">
        <v>10</v>
      </c>
      <c r="C69" s="223"/>
      <c r="D69" s="224" t="str">
        <f>IF(Tab="","",IF($BL$32=4,$BM$32,IF($BL$33=4,$BM$33,IF($BL$34=4,$BM$34,IF($BL$35=4,$BM$35,IF($BL$36=4,$BM$36,IF($BL$37=4,$BM$37)))))))</f>
        <v>FH München</v>
      </c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6"/>
      <c r="P69" s="227">
        <f>IF(Tab="","",IF($BL$32=4,$BN$32,IF($BL$33=4,$BN$33,IF($BL$34=4,$BN$34,IF($BL$35=4,$BN$35,IF($BL$36=4,$BN$36,IF($BL$37=4,$BN$37)))))))</f>
        <v>6</v>
      </c>
      <c r="Q69" s="228"/>
      <c r="R69" s="229"/>
      <c r="S69" s="223">
        <f>IF(Tab="","",IF($BL$32=4,$BO$32,IF($BL$33=4,$BO$33,IF($BL$34=4,$BO$34,IF($BL$35=4,$BO$35,IF($BL$36=4,$BO$36,IF($BL$37=4,$BO$37)))))))</f>
        <v>4</v>
      </c>
      <c r="T69" s="223"/>
      <c r="U69" s="95" t="s">
        <v>19</v>
      </c>
      <c r="V69" s="223">
        <f>IF(Tab="","",IF($BL$32=4,$BQ$32,IF($BL$33=4,$BQ$33,IF($BL$34=4,$BQ$34,IF($BL$35=4,$BQ$35,IF($BL$36=4,$BQ$36,IF($BL$37=4,$BQ$37)))))))</f>
        <v>4</v>
      </c>
      <c r="W69" s="223"/>
      <c r="X69" s="230">
        <f t="shared" si="18"/>
        <v>0</v>
      </c>
      <c r="Y69" s="231"/>
      <c r="Z69" s="232"/>
      <c r="AA69" s="66"/>
      <c r="AB69" s="66"/>
      <c r="AC69" s="66"/>
      <c r="AD69" s="66"/>
      <c r="AE69" s="312" t="s">
        <v>10</v>
      </c>
      <c r="AF69" s="223"/>
      <c r="AG69" s="224" t="str">
        <f>IF(Tab="","",IF($BL$39=4,$BM$39,IF($BL$40=4,$BM$40,IF($BL$41=4,$BM$41,IF($BL$42=4,$BM$42,IF($BL$43=4,$BM$43,IF($BL$44=4,$BM$44,IF($BL$45=4,$BM$45))))))))</f>
        <v>FH Aschaffenburg</v>
      </c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6"/>
      <c r="AS69" s="227">
        <f>IF(Tab="","",IF($BL$39=4,$BN$39,IF($BL$40=4,$BN$40,IF($BL$41=4,$BN$41,IF($BL$42=4,$BN$42,IF($BL$43=4,$BN$43,IF($BL$44=4,$BN$44,IF($BL$45=4,$BN$45))))))))</f>
        <v>10</v>
      </c>
      <c r="AT69" s="228"/>
      <c r="AU69" s="229"/>
      <c r="AV69" s="223">
        <f>IF(Tab="","",IF($BL$39=4,$BO$39,IF($BL$40=4,$BO$40,IF($BL$41=4,$BO$41,IF($BL$42=4,$BO$42,IF($BL$43=4,$BO$43,IF($BL$44=4,$BO$44,IF($BL$45=4,$BO$45))))))))</f>
        <v>8</v>
      </c>
      <c r="AW69" s="223"/>
      <c r="AX69" s="95" t="s">
        <v>19</v>
      </c>
      <c r="AY69" s="223">
        <f>IF(Tab="","",IF($BL$39=4,$BQ$39,IF($BL$40=4,$BQ$40,IF($BL$41=4,$BQ$41,IF($BL$42=4,$BQ$42,IF($BL$43=4,$BQ$43,IF($BL$44=4,$BQ$44,IF($BL$45=4,$BQ$45))))))))</f>
        <v>5</v>
      </c>
      <c r="AZ69" s="223"/>
      <c r="BA69" s="230">
        <f t="shared" si="19"/>
        <v>3</v>
      </c>
      <c r="BB69" s="231"/>
      <c r="BC69" s="232"/>
    </row>
    <row r="70" spans="2:55" ht="12.75">
      <c r="B70" s="312" t="s">
        <v>11</v>
      </c>
      <c r="C70" s="223"/>
      <c r="D70" s="224" t="str">
        <f>IF(Tab="","",IF($BL$32=5,$BM$32,IF($BL$33=5,$BM$33,IF($BL$34=5,$BM$34,IF($BL$35=5,$BM$35,IF($BL$36=5,$BM$36,IF($BL$37=5,$BM$37)))))))</f>
        <v>FH Würzburg-Schweinfurt</v>
      </c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6"/>
      <c r="P70" s="227">
        <f>IF(Tab="","",IF($BL$32=5,$BN$32,IF($BL$33=5,$BN$33,IF($BL$34=5,$BN$34,IF($BL$35=5,$BN$35,IF($BL$36=5,$BN$36,IF($BL$37=5,$BN$37)))))))</f>
        <v>4</v>
      </c>
      <c r="Q70" s="228"/>
      <c r="R70" s="229"/>
      <c r="S70" s="223">
        <f>IF(Tab="","",IF($BL$32=5,$BO$32,IF($BL$33=5,$BO$33,IF($BL$34=5,$BO$34,IF($BL$35=5,$BO$35,IF($BL$36=5,$BO$36,IF($BL$37=5,$BO$37)))))))</f>
        <v>1</v>
      </c>
      <c r="T70" s="223"/>
      <c r="U70" s="95" t="s">
        <v>19</v>
      </c>
      <c r="V70" s="223">
        <f>IF(Tab="","",IF($BL$32=5,$BQ$32,IF($BL$33=5,$BQ$33,IF($BL$34=5,$BQ$34,IF($BL$35=5,$BQ$35,IF($BL$36=5,$BQ$36,IF($BL$37=5,$BQ$37)))))))</f>
        <v>3</v>
      </c>
      <c r="W70" s="223"/>
      <c r="X70" s="230">
        <f t="shared" si="18"/>
        <v>-2</v>
      </c>
      <c r="Y70" s="231"/>
      <c r="Z70" s="232"/>
      <c r="AA70" s="66"/>
      <c r="AB70" s="66"/>
      <c r="AC70" s="66"/>
      <c r="AD70" s="66"/>
      <c r="AE70" s="312" t="s">
        <v>11</v>
      </c>
      <c r="AF70" s="223"/>
      <c r="AG70" s="224" t="str">
        <f>IF(Tab="","",IF($BL$39=5,$BM$39,IF($BL$40=5,$BM$40,IF($BL$41=5,$BM$41,IF($BL$42=5,$BM$42,IF($BL$43=5,$BM$43,IF($BL$44=5,$BM$44,IF($BL$45=5,$BM$45))))))))</f>
        <v>FH Rosenheim</v>
      </c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6"/>
      <c r="AS70" s="227">
        <f>IF(Tab="","",IF($BL$39=5,$BN$39,IF($BL$40=5,$BN$40,IF($BL$41=5,$BN$41,IF($BL$42=5,$BN$42,IF($BL$43=5,$BN$43,IF($BL$44=5,$BN$44,IF($BL$45=5,$BN$45))))))))</f>
        <v>6</v>
      </c>
      <c r="AT70" s="228"/>
      <c r="AU70" s="229"/>
      <c r="AV70" s="223">
        <f>IF(Tab="","",IF($BL$39=5,$BO$39,IF($BL$40=5,$BO$40,IF($BL$41=5,$BO$41,IF($BL$42=5,$BO$42,IF($BL$43=5,$BO$43,IF($BL$44=5,$BO$44,IF($BL$45=5,$BO$45))))))))</f>
        <v>8</v>
      </c>
      <c r="AW70" s="223"/>
      <c r="AX70" s="95" t="s">
        <v>19</v>
      </c>
      <c r="AY70" s="223">
        <f>IF(Tab="","",IF($BL$39=5,$BQ$39,IF($BL$40=5,$BQ$40,IF($BL$41=5,$BQ$41,IF($BL$42=5,$BQ$42,IF($BL$43=5,$BQ$43,IF($BL$44=5,$BQ$44,IF($BL$45=5,$BQ$45))))))))</f>
        <v>8</v>
      </c>
      <c r="AZ70" s="223"/>
      <c r="BA70" s="230">
        <f t="shared" si="19"/>
        <v>0</v>
      </c>
      <c r="BB70" s="231"/>
      <c r="BC70" s="232"/>
    </row>
    <row r="71" spans="2:78" ht="13.5" thickBot="1">
      <c r="B71" s="319" t="s">
        <v>39</v>
      </c>
      <c r="C71" s="320"/>
      <c r="D71" s="321" t="str">
        <f>IF(Tab="","",IF($BL$32=6,$BM$32,IF($BL$33=6,$BM$33,IF($BL$34=6,$BM$34,IF($BL$35=6,$BM$35,IF($BL$36=6,$BM$36,IF($BL$37=6,$BM$37)))))))</f>
        <v>FH Augsburg</v>
      </c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3"/>
      <c r="P71" s="324">
        <f>IF(Tab="","",IF($BL$32=6,$BN$32,IF($BL$33=6,$BN$33,IF($BL$34=6,$BN$34,IF($BL$35=6,$BN$35,IF($BL$36=6,$BN$36,IF($BL$37=6,$BN$37)))))))</f>
        <v>3</v>
      </c>
      <c r="Q71" s="325"/>
      <c r="R71" s="326"/>
      <c r="S71" s="320">
        <f>IF(Tab="","",IF($BL$32=6,$BO$32,IF($BL$33=6,$BO$33,IF($BL$34=6,$BO$34,IF($BL$35=6,$BO$35,IF($BL$36=6,$BO$36,IF($BL$37=6,$BO$37)))))))</f>
        <v>0</v>
      </c>
      <c r="T71" s="320"/>
      <c r="U71" s="96" t="s">
        <v>19</v>
      </c>
      <c r="V71" s="320">
        <f>IF(Tab="","",IF($BL$32=6,$BQ$32,IF($BL$33=6,$BQ$33,IF($BL$34=6,$BQ$34,IF($BL$35=6,$BQ$35,IF($BL$36=6,$BQ$36,IF($BL$37=6,$BQ$37)))))))</f>
        <v>2</v>
      </c>
      <c r="W71" s="320"/>
      <c r="X71" s="327">
        <f t="shared" si="18"/>
        <v>-2</v>
      </c>
      <c r="Y71" s="328"/>
      <c r="Z71" s="329"/>
      <c r="AA71" s="66"/>
      <c r="AB71" s="66"/>
      <c r="AC71" s="66"/>
      <c r="AD71" s="66"/>
      <c r="AE71" s="312" t="s">
        <v>39</v>
      </c>
      <c r="AF71" s="223"/>
      <c r="AG71" s="224" t="str">
        <f>IF(Tab="","",IF($BL$39=6,$BM$39,IF($BL$40=6,$BM$40,IF($BL$41=6,$BM$41,IF($BL$42=6,$BM$42,IF($BL$43=6,$BM$43,IF($BL$44=6,$BM$44,IF($BL$45=6,$BM$45))))))))</f>
        <v>FH Ansbach</v>
      </c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6"/>
      <c r="AS71" s="227">
        <f>IF(Tab="","",IF($BL$39=6,$BN$39,IF($BL$40=6,$BN$40,IF($BL$41=6,$BN$41,IF($BL$42=6,$BN$42,IF($BL$43=6,$BN$43,IF($BL$44=6,$BN$44,IF($BL$45=6,$BN$45))))))))</f>
        <v>3</v>
      </c>
      <c r="AT71" s="228"/>
      <c r="AU71" s="229"/>
      <c r="AV71" s="223">
        <f>IF(Tab="","",IF($BL$39=6,$BO$39,IF($BL$40=6,$BO$40,IF($BL$41=6,$BO$41,IF($BL$42=6,$BO$42,IF($BL$43=6,$BO$43,IF($BL$44=6,$BO$44,IF($BL$45=6,$BO$45))))))))</f>
        <v>3</v>
      </c>
      <c r="AW71" s="223"/>
      <c r="AX71" s="95" t="s">
        <v>19</v>
      </c>
      <c r="AY71" s="223">
        <f>IF(Tab="","",IF($BL$39=6,$BQ$39,IF($BL$40=6,$BQ$40,IF($BL$41=6,$BQ$41,IF($BL$42=6,$BQ$42,IF($BL$43=6,$BQ$43,IF($BL$44=6,$BQ$44,IF($BL$45=6,$BQ$45))))))))</f>
        <v>17</v>
      </c>
      <c r="AZ71" s="223"/>
      <c r="BA71" s="230">
        <f t="shared" si="19"/>
        <v>-14</v>
      </c>
      <c r="BB71" s="231"/>
      <c r="BC71" s="232"/>
      <c r="BF71" s="131">
        <f>IF(BZ71="","",IF(BX71&gt;BZ71,3,IF(BX71=BZ71,1,0)))</f>
        <v>3</v>
      </c>
      <c r="BG71" s="132" t="s">
        <v>19</v>
      </c>
      <c r="BH71" s="132">
        <f>IF(BZ71="",0,IF(BZ71&gt;BX71,3,IF(BX71=BZ71,1,0)))</f>
        <v>0</v>
      </c>
      <c r="BI71" s="132"/>
      <c r="BJ71" s="132"/>
      <c r="BK71" s="132"/>
      <c r="BL71" s="132"/>
      <c r="BM71" s="132" t="str">
        <f>AG71</f>
        <v>FH Ansbach</v>
      </c>
      <c r="BN71" s="132" t="s">
        <v>19</v>
      </c>
      <c r="BO71" s="132" t="str">
        <f>AG72</f>
        <v>FH Kempten</v>
      </c>
      <c r="BP71" s="132"/>
      <c r="BQ71" s="132"/>
      <c r="BR71" s="132"/>
      <c r="BS71" s="133"/>
      <c r="BT71" s="50"/>
      <c r="BU71" s="50"/>
      <c r="BV71" s="50"/>
      <c r="BX71" s="132">
        <f>AW76</f>
        <v>2</v>
      </c>
      <c r="BY71" s="132" t="s">
        <v>19</v>
      </c>
      <c r="BZ71" s="134">
        <f>AZ76</f>
        <v>1</v>
      </c>
    </row>
    <row r="72" spans="31:55" ht="15" customHeight="1" thickBot="1">
      <c r="AE72" s="319" t="s">
        <v>58</v>
      </c>
      <c r="AF72" s="320"/>
      <c r="AG72" s="321" t="str">
        <f>IF(Tab="","",IF($BL$39=7,$BM$39,IF($BL$40=7,$BM$40,IF($BL$41=7,$BM$41,IF($BL$42=7,$BM$42,IF($BL$43=7,$BM$43,IF($BL$44=7,$BM$44,IF($BL$45=7,$BM$45))))))))</f>
        <v>FH Kempten</v>
      </c>
      <c r="AH72" s="322"/>
      <c r="AI72" s="322"/>
      <c r="AJ72" s="322"/>
      <c r="AK72" s="322"/>
      <c r="AL72" s="322"/>
      <c r="AM72" s="322"/>
      <c r="AN72" s="322"/>
      <c r="AO72" s="322"/>
      <c r="AP72" s="322"/>
      <c r="AQ72" s="322"/>
      <c r="AR72" s="323"/>
      <c r="AS72" s="324">
        <f>IF(Tab="","",IF($BL$39=7,$BN$39,IF($BL$40=7,$BN$40,IF($BL$41=7,$BN$41,IF($BL$42=7,$BN$42,IF($BL$43=7,$BN$43,IF($BL$44=7,$BN$44,IF($BL$45=7,$BN$45))))))))</f>
        <v>0</v>
      </c>
      <c r="AT72" s="325"/>
      <c r="AU72" s="326"/>
      <c r="AV72" s="320">
        <f>IF(Tab="","",IF($BL$39=7,$BO$39,IF($BL$40=7,$BO$40,IF($BL$41=7,$BO$41,IF($BL$42=7,$BO$42,IF($BL$43=7,$BO$43,IF($BL$44=7,$BO$44,IF($BL$45=7,$BO$45))))))))</f>
        <v>1</v>
      </c>
      <c r="AW72" s="320"/>
      <c r="AX72" s="96" t="s">
        <v>19</v>
      </c>
      <c r="AY72" s="320">
        <f>IF(Tab="","",IF($BL$39=7,$BQ$39,IF($BL$40=7,$BQ$40,IF($BL$41=7,$BQ$41,IF($BL$42=7,$BQ$42,IF($BL$43=7,$BQ$43,IF($BL$44=7,$BQ$44,IF($BL$45=7,$BQ$45))))))))</f>
        <v>9</v>
      </c>
      <c r="AZ72" s="320"/>
      <c r="BA72" s="327">
        <f t="shared" si="19"/>
        <v>-8</v>
      </c>
      <c r="BB72" s="328"/>
      <c r="BC72" s="329"/>
    </row>
    <row r="73" spans="2:55" ht="11.25" customHeight="1">
      <c r="B73" s="64" t="s">
        <v>29</v>
      </c>
      <c r="AE73" s="142"/>
      <c r="AF73" s="142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2"/>
      <c r="AT73" s="142"/>
      <c r="AU73" s="142"/>
      <c r="AV73" s="142"/>
      <c r="AW73" s="142"/>
      <c r="AX73" s="144"/>
      <c r="AY73" s="142"/>
      <c r="AZ73" s="142"/>
      <c r="BA73" s="145"/>
      <c r="BB73" s="145"/>
      <c r="BC73" s="145"/>
    </row>
    <row r="74" spans="31:55" ht="8.25" customHeight="1" thickBot="1">
      <c r="AE74" s="142"/>
      <c r="AF74" s="142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2"/>
      <c r="AT74" s="142"/>
      <c r="AU74" s="142"/>
      <c r="AV74" s="142"/>
      <c r="AW74" s="142"/>
      <c r="AX74" s="144"/>
      <c r="AY74" s="142"/>
      <c r="AZ74" s="142"/>
      <c r="BA74" s="145"/>
      <c r="BB74" s="145"/>
      <c r="BC74" s="145"/>
    </row>
    <row r="75" spans="2:116" s="44" customFormat="1" ht="19.5" customHeight="1" thickBot="1">
      <c r="B75" s="199" t="s">
        <v>14</v>
      </c>
      <c r="C75" s="193"/>
      <c r="D75" s="191" t="s">
        <v>17</v>
      </c>
      <c r="E75" s="192"/>
      <c r="F75" s="192"/>
      <c r="G75" s="192"/>
      <c r="H75" s="192"/>
      <c r="I75" s="192"/>
      <c r="J75" s="192"/>
      <c r="K75" s="192"/>
      <c r="L75" s="192"/>
      <c r="M75" s="192"/>
      <c r="N75" s="193"/>
      <c r="O75" s="191" t="s">
        <v>87</v>
      </c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3"/>
      <c r="AW75" s="191" t="s">
        <v>21</v>
      </c>
      <c r="AX75" s="192"/>
      <c r="AY75" s="192"/>
      <c r="AZ75" s="192"/>
      <c r="BA75" s="193"/>
      <c r="BB75" s="191"/>
      <c r="BC75" s="194"/>
      <c r="BD75" s="50"/>
      <c r="BE75" s="135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104"/>
      <c r="BT75" s="47"/>
      <c r="BU75" s="47"/>
      <c r="BV75" s="48"/>
      <c r="BW75" s="48"/>
      <c r="BX75" s="48"/>
      <c r="BY75" s="48"/>
      <c r="BZ75" s="48"/>
      <c r="CA75" s="48"/>
      <c r="CB75" s="48"/>
      <c r="CC75" s="49"/>
      <c r="CD75" s="49"/>
      <c r="CE75" s="49"/>
      <c r="CF75" s="49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50"/>
    </row>
    <row r="76" spans="2:116" s="44" customFormat="1" ht="18" customHeight="1">
      <c r="B76" s="179">
        <v>31</v>
      </c>
      <c r="C76" s="180"/>
      <c r="D76" s="354" t="s">
        <v>126</v>
      </c>
      <c r="E76" s="355"/>
      <c r="F76" s="355"/>
      <c r="G76" s="355"/>
      <c r="H76" s="355"/>
      <c r="I76" s="355"/>
      <c r="J76" s="355"/>
      <c r="K76" s="355"/>
      <c r="L76" s="355"/>
      <c r="M76" s="355"/>
      <c r="N76" s="356"/>
      <c r="O76" s="176" t="str">
        <f>IF(Tab="","",AG71)</f>
        <v>FH Ansbach</v>
      </c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73" t="s">
        <v>20</v>
      </c>
      <c r="AF76" s="181" t="str">
        <f>IF(Tab="","",AG72)</f>
        <v>FH Kempten</v>
      </c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2"/>
      <c r="AW76" s="183">
        <v>2</v>
      </c>
      <c r="AX76" s="184"/>
      <c r="AY76" s="195" t="s">
        <v>19</v>
      </c>
      <c r="AZ76" s="184">
        <v>1</v>
      </c>
      <c r="BA76" s="197"/>
      <c r="BB76" s="179"/>
      <c r="BC76" s="180"/>
      <c r="BD76" s="50"/>
      <c r="BE76" s="135"/>
      <c r="BF76" s="102">
        <f>IF(ISBLANK(AW76),"0",IF(AW76&gt;AZ76,3,IF(AW76=AZ76,1,0)))</f>
        <v>3</v>
      </c>
      <c r="BG76" s="102" t="s">
        <v>19</v>
      </c>
      <c r="BH76" s="102">
        <f>IF(ISBLANK(AZ76),"0",IF(AZ76&gt;AW76,3,IF(AZ76=AW76,1,0)))</f>
        <v>0</v>
      </c>
      <c r="BI76" s="47"/>
      <c r="BJ76" s="47"/>
      <c r="BK76" s="47"/>
      <c r="BL76" s="47"/>
      <c r="BM76" s="136"/>
      <c r="BN76" s="132"/>
      <c r="BO76" s="132"/>
      <c r="BP76" s="132"/>
      <c r="BQ76" s="131"/>
      <c r="BR76" s="132"/>
      <c r="BS76" s="133"/>
      <c r="BT76" s="132"/>
      <c r="BU76" s="132"/>
      <c r="BV76" s="134"/>
      <c r="BW76" s="134"/>
      <c r="BX76" s="48"/>
      <c r="BY76" s="48"/>
      <c r="BZ76" s="48"/>
      <c r="CA76" s="48"/>
      <c r="CB76" s="48"/>
      <c r="CC76" s="49"/>
      <c r="CD76" s="49"/>
      <c r="CE76" s="49"/>
      <c r="CF76" s="49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50"/>
    </row>
    <row r="77" spans="2:116" s="44" customFormat="1" ht="12.75" customHeight="1" thickBot="1">
      <c r="B77" s="177"/>
      <c r="C77" s="175"/>
      <c r="D77" s="357"/>
      <c r="E77" s="358"/>
      <c r="F77" s="358"/>
      <c r="G77" s="358"/>
      <c r="H77" s="358"/>
      <c r="I77" s="358"/>
      <c r="J77" s="358"/>
      <c r="K77" s="358"/>
      <c r="L77" s="358"/>
      <c r="M77" s="358"/>
      <c r="N77" s="359"/>
      <c r="O77" s="200" t="s">
        <v>90</v>
      </c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99"/>
      <c r="AF77" s="189" t="s">
        <v>100</v>
      </c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90"/>
      <c r="AW77" s="185"/>
      <c r="AX77" s="186"/>
      <c r="AY77" s="196"/>
      <c r="AZ77" s="186"/>
      <c r="BA77" s="198"/>
      <c r="BB77" s="177"/>
      <c r="BC77" s="175"/>
      <c r="BD77" s="50"/>
      <c r="BE77" s="135"/>
      <c r="BF77" s="47"/>
      <c r="BG77" s="47"/>
      <c r="BH77" s="47"/>
      <c r="BI77" s="47"/>
      <c r="BJ77" s="47"/>
      <c r="BK77" s="47"/>
      <c r="BL77" s="47"/>
      <c r="BM77" s="136"/>
      <c r="BN77" s="132"/>
      <c r="BO77" s="132"/>
      <c r="BP77" s="132"/>
      <c r="BQ77" s="131"/>
      <c r="BR77" s="132"/>
      <c r="BS77" s="133"/>
      <c r="BT77" s="132"/>
      <c r="BU77" s="132"/>
      <c r="BV77" s="134"/>
      <c r="BW77" s="134"/>
      <c r="BX77" s="48"/>
      <c r="BY77" s="48"/>
      <c r="BZ77" s="48"/>
      <c r="CA77" s="48"/>
      <c r="CB77" s="48"/>
      <c r="CC77" s="49"/>
      <c r="CD77" s="49"/>
      <c r="CE77" s="49"/>
      <c r="CF77" s="49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50"/>
    </row>
    <row r="78" spans="31:55" ht="10.5" customHeight="1">
      <c r="AE78" s="142"/>
      <c r="AF78" s="142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2"/>
      <c r="AT78" s="142"/>
      <c r="AU78" s="142"/>
      <c r="AV78" s="142"/>
      <c r="AW78" s="142"/>
      <c r="AX78" s="144"/>
      <c r="AY78" s="142"/>
      <c r="AZ78" s="142"/>
      <c r="BA78" s="145"/>
      <c r="BB78" s="145"/>
      <c r="BC78" s="145"/>
    </row>
    <row r="79" spans="1:56" ht="15.75">
      <c r="A79" s="60"/>
      <c r="B79" s="60"/>
      <c r="C79" s="60"/>
      <c r="D79" s="60"/>
      <c r="E79" s="60"/>
      <c r="F79" s="60"/>
      <c r="G79" s="61" t="s">
        <v>0</v>
      </c>
      <c r="H79" s="264">
        <v>0.59375</v>
      </c>
      <c r="I79" s="264"/>
      <c r="J79" s="264"/>
      <c r="K79" s="264"/>
      <c r="L79" s="264"/>
      <c r="M79" s="50" t="s">
        <v>1</v>
      </c>
      <c r="N79" s="60"/>
      <c r="O79" s="60"/>
      <c r="P79" s="60"/>
      <c r="Q79" s="60"/>
      <c r="R79" s="60"/>
      <c r="S79" s="60"/>
      <c r="T79" s="61" t="s">
        <v>2</v>
      </c>
      <c r="U79" s="187">
        <v>1</v>
      </c>
      <c r="V79" s="187"/>
      <c r="W79" s="62" t="s">
        <v>37</v>
      </c>
      <c r="X79" s="188">
        <v>0.010416666666666666</v>
      </c>
      <c r="Y79" s="188"/>
      <c r="Z79" s="188"/>
      <c r="AA79" s="188"/>
      <c r="AB79" s="188"/>
      <c r="AC79" s="50" t="s">
        <v>4</v>
      </c>
      <c r="AD79" s="60"/>
      <c r="AE79" s="60"/>
      <c r="AF79" s="60"/>
      <c r="AG79" s="60"/>
      <c r="AH79" s="60"/>
      <c r="AI79" s="60"/>
      <c r="AJ79" s="60"/>
      <c r="AK79" s="61" t="s">
        <v>5</v>
      </c>
      <c r="AL79" s="188">
        <v>0.003472222222222222</v>
      </c>
      <c r="AM79" s="188"/>
      <c r="AN79" s="188"/>
      <c r="AO79" s="188"/>
      <c r="AP79" s="188"/>
      <c r="AQ79" s="50" t="s">
        <v>4</v>
      </c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</row>
    <row r="80" ht="6" customHeight="1"/>
    <row r="81" spans="56:116" s="44" customFormat="1" ht="3.75" customHeight="1" thickBot="1">
      <c r="BD81" s="50"/>
      <c r="BE81" s="135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104"/>
      <c r="BT81" s="47"/>
      <c r="BU81" s="47"/>
      <c r="BV81" s="48"/>
      <c r="BW81" s="48"/>
      <c r="BX81" s="48"/>
      <c r="BY81" s="48"/>
      <c r="BZ81" s="48"/>
      <c r="CA81" s="48"/>
      <c r="CB81" s="48"/>
      <c r="CC81" s="49"/>
      <c r="CD81" s="49"/>
      <c r="CE81" s="49"/>
      <c r="CF81" s="49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50"/>
    </row>
    <row r="82" spans="2:116" s="44" customFormat="1" ht="19.5" customHeight="1" thickBot="1">
      <c r="B82" s="199" t="s">
        <v>14</v>
      </c>
      <c r="C82" s="193"/>
      <c r="D82" s="191" t="s">
        <v>17</v>
      </c>
      <c r="E82" s="192"/>
      <c r="F82" s="192"/>
      <c r="G82" s="192"/>
      <c r="H82" s="192"/>
      <c r="I82" s="192"/>
      <c r="J82" s="192"/>
      <c r="K82" s="192"/>
      <c r="L82" s="192"/>
      <c r="M82" s="192"/>
      <c r="N82" s="193"/>
      <c r="O82" s="191" t="s">
        <v>87</v>
      </c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3"/>
      <c r="AW82" s="191" t="s">
        <v>21</v>
      </c>
      <c r="AX82" s="192"/>
      <c r="AY82" s="192"/>
      <c r="AZ82" s="192"/>
      <c r="BA82" s="193"/>
      <c r="BB82" s="191"/>
      <c r="BC82" s="194"/>
      <c r="BD82" s="50"/>
      <c r="BE82" s="135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104"/>
      <c r="BT82" s="47"/>
      <c r="BU82" s="47"/>
      <c r="BV82" s="48"/>
      <c r="BW82" s="48"/>
      <c r="BX82" s="48"/>
      <c r="BY82" s="48"/>
      <c r="BZ82" s="48"/>
      <c r="CA82" s="48"/>
      <c r="CB82" s="48"/>
      <c r="CC82" s="49"/>
      <c r="CD82" s="49"/>
      <c r="CE82" s="49"/>
      <c r="CF82" s="49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50"/>
    </row>
    <row r="83" spans="2:116" s="44" customFormat="1" ht="16.5" customHeight="1">
      <c r="B83" s="179">
        <v>31</v>
      </c>
      <c r="C83" s="180"/>
      <c r="D83" s="205">
        <v>1</v>
      </c>
      <c r="E83" s="206"/>
      <c r="F83" s="201">
        <f>H79</f>
        <v>0.59375</v>
      </c>
      <c r="G83" s="201"/>
      <c r="H83" s="201"/>
      <c r="I83" s="201"/>
      <c r="J83" s="201"/>
      <c r="K83" s="201"/>
      <c r="L83" s="201"/>
      <c r="M83" s="201"/>
      <c r="N83" s="202"/>
      <c r="O83" s="176" t="str">
        <f>IF(Tab="","",D71)</f>
        <v>FH Augsburg</v>
      </c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73" t="s">
        <v>20</v>
      </c>
      <c r="AF83" s="181" t="str">
        <f>IF(Tab="","",AG71)</f>
        <v>FH Ansbach</v>
      </c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2"/>
      <c r="AW83" s="183">
        <v>1</v>
      </c>
      <c r="AX83" s="184"/>
      <c r="AY83" s="195" t="s">
        <v>19</v>
      </c>
      <c r="AZ83" s="184">
        <v>2</v>
      </c>
      <c r="BA83" s="197"/>
      <c r="BB83" s="179"/>
      <c r="BC83" s="180"/>
      <c r="BD83" s="50"/>
      <c r="BE83" s="135"/>
      <c r="BF83" s="102">
        <f>IF(ISBLANK(AW83),"0",IF(AW83&gt;AZ83,3,IF(AW83=AZ83,1,0)))</f>
        <v>0</v>
      </c>
      <c r="BG83" s="102" t="s">
        <v>19</v>
      </c>
      <c r="BH83" s="102">
        <f>IF(ISBLANK(AZ83),"0",IF(AZ83&gt;AW83,3,IF(AZ83=AW83,1,0)))</f>
        <v>3</v>
      </c>
      <c r="BI83" s="47"/>
      <c r="BJ83" s="47"/>
      <c r="BK83" s="47">
        <f>(4-RANK(BY83,$BY$83:$BY$85))+10</f>
        <v>12</v>
      </c>
      <c r="BL83" s="47"/>
      <c r="BM83" s="136" t="str">
        <f>D71</f>
        <v>FH Augsburg</v>
      </c>
      <c r="BN83" s="132">
        <f>BF83+BF109</f>
        <v>3</v>
      </c>
      <c r="BO83" s="132">
        <f>AW83+AW109</f>
        <v>5</v>
      </c>
      <c r="BP83" s="132" t="s">
        <v>19</v>
      </c>
      <c r="BQ83" s="131">
        <f>AZ83+BH109</f>
        <v>2</v>
      </c>
      <c r="BR83" s="132">
        <f>BO83-BQ83</f>
        <v>3</v>
      </c>
      <c r="BS83" s="133">
        <f>3-RANK(BN83,$BN$83:$BN$85)</f>
        <v>1</v>
      </c>
      <c r="BT83" s="132"/>
      <c r="BU83" s="132">
        <f>3-RANK(BR83,$BR$83:$BR$85)</f>
        <v>2</v>
      </c>
      <c r="BV83" s="134"/>
      <c r="BW83" s="134">
        <f>3-RANK(BO83,$BO$83:$BO$85)</f>
        <v>2</v>
      </c>
      <c r="BX83" s="48"/>
      <c r="BY83" s="48">
        <f>300-(BS83&amp;BU83&amp;BW83)</f>
        <v>178</v>
      </c>
      <c r="BZ83" s="48"/>
      <c r="CA83" s="48"/>
      <c r="CB83" s="48"/>
      <c r="CC83" s="49"/>
      <c r="CD83" s="49"/>
      <c r="CE83" s="49"/>
      <c r="CF83" s="49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50"/>
    </row>
    <row r="84" spans="2:116" s="44" customFormat="1" ht="12.75" customHeight="1" thickBot="1">
      <c r="B84" s="177"/>
      <c r="C84" s="175"/>
      <c r="D84" s="207"/>
      <c r="E84" s="208"/>
      <c r="F84" s="203"/>
      <c r="G84" s="203"/>
      <c r="H84" s="203"/>
      <c r="I84" s="203"/>
      <c r="J84" s="203"/>
      <c r="K84" s="203"/>
      <c r="L84" s="203"/>
      <c r="M84" s="203"/>
      <c r="N84" s="204"/>
      <c r="O84" s="200" t="s">
        <v>108</v>
      </c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99"/>
      <c r="AF84" s="189" t="s">
        <v>90</v>
      </c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90"/>
      <c r="AW84" s="185"/>
      <c r="AX84" s="186"/>
      <c r="AY84" s="196"/>
      <c r="AZ84" s="186"/>
      <c r="BA84" s="198"/>
      <c r="BB84" s="177"/>
      <c r="BC84" s="175"/>
      <c r="BD84" s="50"/>
      <c r="BE84" s="135"/>
      <c r="BF84" s="47"/>
      <c r="BG84" s="47"/>
      <c r="BH84" s="47"/>
      <c r="BI84" s="47"/>
      <c r="BJ84" s="47"/>
      <c r="BK84" s="47">
        <f>(4-RANK(BY84,$BY$83:$BY$85))+10</f>
        <v>11</v>
      </c>
      <c r="BL84" s="47"/>
      <c r="BM84" s="136" t="str">
        <f>AG71</f>
        <v>FH Ansbach</v>
      </c>
      <c r="BN84" s="132">
        <f>BF76+BH83</f>
        <v>6</v>
      </c>
      <c r="BO84" s="132">
        <f>AW76+AZ83</f>
        <v>4</v>
      </c>
      <c r="BP84" s="132" t="s">
        <v>19</v>
      </c>
      <c r="BQ84" s="131">
        <f>AZ76+AW83</f>
        <v>2</v>
      </c>
      <c r="BR84" s="132">
        <f>BO84-BQ84</f>
        <v>2</v>
      </c>
      <c r="BS84" s="133">
        <f>3-RANK(BN84,$BN$83:$BN$85)</f>
        <v>2</v>
      </c>
      <c r="BT84" s="132"/>
      <c r="BU84" s="132">
        <f>3-RANK(BR84,$BR$83:$BR$85)</f>
        <v>1</v>
      </c>
      <c r="BV84" s="134"/>
      <c r="BW84" s="134">
        <f>3-RANK(BO84,$BO$83:$BO$85)</f>
        <v>1</v>
      </c>
      <c r="BX84" s="48"/>
      <c r="BY84" s="48">
        <f>300-(BS84&amp;BU84&amp;BW84)</f>
        <v>89</v>
      </c>
      <c r="BZ84" s="48"/>
      <c r="CA84" s="48"/>
      <c r="CB84" s="48"/>
      <c r="CC84" s="49"/>
      <c r="CD84" s="49"/>
      <c r="CE84" s="49"/>
      <c r="CF84" s="49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50"/>
    </row>
    <row r="85" spans="56:116" s="44" customFormat="1" ht="12.75" customHeight="1">
      <c r="BD85" s="50"/>
      <c r="BE85" s="135"/>
      <c r="BF85" s="47"/>
      <c r="BG85" s="47"/>
      <c r="BH85" s="47"/>
      <c r="BI85" s="47"/>
      <c r="BJ85" s="47"/>
      <c r="BK85" s="47">
        <f>(4-RANK(BY85,$BY$83:$BY$85))+10</f>
        <v>13</v>
      </c>
      <c r="BL85" s="47"/>
      <c r="BM85" s="136" t="str">
        <f>AG72</f>
        <v>FH Kempten</v>
      </c>
      <c r="BN85" s="132">
        <f>BH76+BH109</f>
        <v>0</v>
      </c>
      <c r="BO85" s="132">
        <f>AZ76+AZ109</f>
        <v>2</v>
      </c>
      <c r="BP85" s="132" t="s">
        <v>19</v>
      </c>
      <c r="BQ85" s="131">
        <f>AW76+AW109</f>
        <v>6</v>
      </c>
      <c r="BR85" s="132">
        <f>BO85-BQ85</f>
        <v>-4</v>
      </c>
      <c r="BS85" s="133">
        <f>3-RANK(BN85,$BN$83:$BN$85)</f>
        <v>0</v>
      </c>
      <c r="BT85" s="132"/>
      <c r="BU85" s="132">
        <f>3-RANK(BR85,$BR$83:$BR$85)</f>
        <v>0</v>
      </c>
      <c r="BV85" s="134"/>
      <c r="BW85" s="134">
        <f>3-RANK(BO85,$BO$83:$BO$85)</f>
        <v>0</v>
      </c>
      <c r="BX85" s="48"/>
      <c r="BY85" s="48">
        <f>300-(BS85&amp;BU85&amp;BW85)</f>
        <v>300</v>
      </c>
      <c r="BZ85" s="48"/>
      <c r="CA85" s="48"/>
      <c r="CB85" s="48"/>
      <c r="CC85" s="49"/>
      <c r="CD85" s="49"/>
      <c r="CE85" s="49"/>
      <c r="CF85" s="49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50"/>
    </row>
    <row r="86" spans="1:56" ht="15.75">
      <c r="A86" s="60"/>
      <c r="B86" s="60"/>
      <c r="C86" s="60"/>
      <c r="D86" s="60"/>
      <c r="E86" s="60"/>
      <c r="F86" s="60"/>
      <c r="G86" s="61" t="s">
        <v>0</v>
      </c>
      <c r="H86" s="264">
        <v>0.6041666666666666</v>
      </c>
      <c r="I86" s="264"/>
      <c r="J86" s="264"/>
      <c r="K86" s="264"/>
      <c r="L86" s="264"/>
      <c r="M86" s="50" t="s">
        <v>1</v>
      </c>
      <c r="N86" s="60"/>
      <c r="O86" s="60"/>
      <c r="P86" s="60"/>
      <c r="Q86" s="60"/>
      <c r="R86" s="60"/>
      <c r="S86" s="60"/>
      <c r="T86" s="61" t="s">
        <v>2</v>
      </c>
      <c r="U86" s="187">
        <v>2</v>
      </c>
      <c r="V86" s="187"/>
      <c r="W86" s="62" t="s">
        <v>37</v>
      </c>
      <c r="X86" s="188">
        <v>0.006944444444444444</v>
      </c>
      <c r="Y86" s="188"/>
      <c r="Z86" s="188"/>
      <c r="AA86" s="188"/>
      <c r="AB86" s="188"/>
      <c r="AC86" s="50" t="s">
        <v>4</v>
      </c>
      <c r="AD86" s="60"/>
      <c r="AE86" s="60"/>
      <c r="AF86" s="60"/>
      <c r="AG86" s="60"/>
      <c r="AH86" s="60"/>
      <c r="AI86" s="60"/>
      <c r="AJ86" s="60"/>
      <c r="AK86" s="61" t="s">
        <v>5</v>
      </c>
      <c r="AL86" s="188">
        <v>0.003472222222222222</v>
      </c>
      <c r="AM86" s="188"/>
      <c r="AN86" s="188"/>
      <c r="AO86" s="188"/>
      <c r="AP86" s="188"/>
      <c r="AQ86" s="50" t="s">
        <v>4</v>
      </c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</row>
    <row r="87" ht="6" customHeight="1" thickBot="1"/>
    <row r="88" spans="2:116" s="44" customFormat="1" ht="19.5" customHeight="1" thickBot="1">
      <c r="B88" s="215" t="s">
        <v>14</v>
      </c>
      <c r="C88" s="216"/>
      <c r="D88" s="209" t="s">
        <v>17</v>
      </c>
      <c r="E88" s="210"/>
      <c r="F88" s="210"/>
      <c r="G88" s="210"/>
      <c r="H88" s="210"/>
      <c r="I88" s="210"/>
      <c r="J88" s="210"/>
      <c r="K88" s="210"/>
      <c r="L88" s="210"/>
      <c r="M88" s="210"/>
      <c r="N88" s="211"/>
      <c r="O88" s="209" t="s">
        <v>40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1"/>
      <c r="AW88" s="209" t="s">
        <v>21</v>
      </c>
      <c r="AX88" s="210"/>
      <c r="AY88" s="210"/>
      <c r="AZ88" s="210"/>
      <c r="BA88" s="211"/>
      <c r="BB88" s="209"/>
      <c r="BC88" s="212"/>
      <c r="BD88" s="50"/>
      <c r="BE88" s="135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104"/>
      <c r="BT88" s="47"/>
      <c r="BU88" s="47"/>
      <c r="BV88" s="48"/>
      <c r="BW88" s="48"/>
      <c r="BX88" s="48"/>
      <c r="BY88" s="48"/>
      <c r="BZ88" s="47"/>
      <c r="CA88" s="47"/>
      <c r="CB88" s="42"/>
      <c r="CC88" s="97"/>
      <c r="CD88" s="97"/>
      <c r="CE88" s="97"/>
      <c r="CF88" s="97"/>
      <c r="CG88" s="137"/>
      <c r="CH88" s="137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50"/>
    </row>
    <row r="89" spans="2:116" s="44" customFormat="1" ht="16.5" customHeight="1">
      <c r="B89" s="179">
        <v>32</v>
      </c>
      <c r="C89" s="213"/>
      <c r="D89" s="205">
        <v>1</v>
      </c>
      <c r="E89" s="206"/>
      <c r="F89" s="201">
        <f>H86</f>
        <v>0.6041666666666666</v>
      </c>
      <c r="G89" s="201"/>
      <c r="H89" s="201"/>
      <c r="I89" s="201"/>
      <c r="J89" s="201"/>
      <c r="K89" s="201"/>
      <c r="L89" s="201"/>
      <c r="M89" s="201"/>
      <c r="N89" s="202"/>
      <c r="O89" s="176" t="str">
        <f>IF(Tab="","",D66)</f>
        <v>FH Ingolstadt</v>
      </c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73" t="s">
        <v>20</v>
      </c>
      <c r="AF89" s="181" t="str">
        <f>IF(Tab="","",AG67)</f>
        <v>FH Weihenstephan</v>
      </c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2"/>
      <c r="AW89" s="183">
        <v>2</v>
      </c>
      <c r="AX89" s="184"/>
      <c r="AY89" s="195" t="s">
        <v>19</v>
      </c>
      <c r="AZ89" s="184">
        <v>3</v>
      </c>
      <c r="BA89" s="197"/>
      <c r="BB89" s="213"/>
      <c r="BC89" s="180"/>
      <c r="BD89" s="50"/>
      <c r="BE89" s="135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104"/>
      <c r="BT89" s="47"/>
      <c r="BU89" s="47"/>
      <c r="BV89" s="48"/>
      <c r="BW89" s="48"/>
      <c r="BX89" s="48"/>
      <c r="BY89" s="48"/>
      <c r="BZ89" s="47"/>
      <c r="CA89" s="47"/>
      <c r="CB89" s="42"/>
      <c r="CC89" s="97"/>
      <c r="CD89" s="97"/>
      <c r="CE89" s="97"/>
      <c r="CF89" s="97"/>
      <c r="CG89" s="137"/>
      <c r="CH89" s="137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50"/>
    </row>
    <row r="90" spans="2:116" s="44" customFormat="1" ht="12" customHeight="1" thickBot="1">
      <c r="B90" s="177"/>
      <c r="C90" s="214"/>
      <c r="D90" s="207"/>
      <c r="E90" s="208"/>
      <c r="F90" s="203"/>
      <c r="G90" s="203"/>
      <c r="H90" s="203"/>
      <c r="I90" s="203"/>
      <c r="J90" s="203"/>
      <c r="K90" s="203"/>
      <c r="L90" s="203"/>
      <c r="M90" s="203"/>
      <c r="N90" s="204"/>
      <c r="O90" s="200" t="s">
        <v>31</v>
      </c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99"/>
      <c r="AF90" s="189" t="s">
        <v>32</v>
      </c>
      <c r="AG90" s="189"/>
      <c r="AH90" s="189"/>
      <c r="AI90" s="189"/>
      <c r="AJ90" s="189"/>
      <c r="AK90" s="189"/>
      <c r="AL90" s="189"/>
      <c r="AM90" s="189"/>
      <c r="AN90" s="189"/>
      <c r="AO90" s="189"/>
      <c r="AP90" s="189"/>
      <c r="AQ90" s="189"/>
      <c r="AR90" s="189"/>
      <c r="AS90" s="189"/>
      <c r="AT90" s="189"/>
      <c r="AU90" s="189"/>
      <c r="AV90" s="190"/>
      <c r="AW90" s="185"/>
      <c r="AX90" s="186"/>
      <c r="AY90" s="196"/>
      <c r="AZ90" s="186"/>
      <c r="BA90" s="198"/>
      <c r="BB90" s="214"/>
      <c r="BC90" s="175"/>
      <c r="BD90" s="50"/>
      <c r="BE90" s="135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104"/>
      <c r="BT90" s="47"/>
      <c r="BU90" s="47"/>
      <c r="BV90" s="48"/>
      <c r="BW90" s="48"/>
      <c r="BX90" s="48"/>
      <c r="BY90" s="48"/>
      <c r="BZ90" s="48"/>
      <c r="CA90" s="48"/>
      <c r="CB90" s="48"/>
      <c r="CC90" s="49"/>
      <c r="CD90" s="49"/>
      <c r="CE90" s="49"/>
      <c r="CF90" s="49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50"/>
    </row>
    <row r="91" spans="56:116" s="44" customFormat="1" ht="5.25" customHeight="1" thickBot="1">
      <c r="BD91" s="50"/>
      <c r="BE91" s="135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104"/>
      <c r="BT91" s="47"/>
      <c r="BU91" s="47"/>
      <c r="BV91" s="48"/>
      <c r="BW91" s="48"/>
      <c r="BX91" s="48"/>
      <c r="BY91" s="48"/>
      <c r="BZ91" s="48"/>
      <c r="CA91" s="48"/>
      <c r="CB91" s="48"/>
      <c r="CC91" s="49"/>
      <c r="CD91" s="49"/>
      <c r="CE91" s="49"/>
      <c r="CF91" s="49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50"/>
    </row>
    <row r="92" spans="2:116" s="44" customFormat="1" ht="19.5" customHeight="1" thickBot="1">
      <c r="B92" s="215" t="s">
        <v>14</v>
      </c>
      <c r="C92" s="216"/>
      <c r="D92" s="209" t="s">
        <v>17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1"/>
      <c r="O92" s="209" t="s">
        <v>41</v>
      </c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1"/>
      <c r="AW92" s="209" t="s">
        <v>21</v>
      </c>
      <c r="AX92" s="210"/>
      <c r="AY92" s="210"/>
      <c r="AZ92" s="210"/>
      <c r="BA92" s="211"/>
      <c r="BB92" s="209"/>
      <c r="BC92" s="212"/>
      <c r="BD92" s="50"/>
      <c r="BE92" s="135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104"/>
      <c r="BT92" s="47"/>
      <c r="BU92" s="47"/>
      <c r="BV92" s="48"/>
      <c r="BW92" s="48"/>
      <c r="BX92" s="48"/>
      <c r="BY92" s="48"/>
      <c r="BZ92" s="48"/>
      <c r="CA92" s="48"/>
      <c r="CB92" s="48"/>
      <c r="CC92" s="49"/>
      <c r="CD92" s="49"/>
      <c r="CE92" s="49"/>
      <c r="CF92" s="49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50"/>
    </row>
    <row r="93" spans="2:116" s="44" customFormat="1" ht="18" customHeight="1">
      <c r="B93" s="179">
        <v>33</v>
      </c>
      <c r="C93" s="213"/>
      <c r="D93" s="205">
        <v>2</v>
      </c>
      <c r="E93" s="206"/>
      <c r="F93" s="201">
        <f>F89</f>
        <v>0.6041666666666666</v>
      </c>
      <c r="G93" s="201"/>
      <c r="H93" s="201"/>
      <c r="I93" s="201"/>
      <c r="J93" s="201"/>
      <c r="K93" s="201"/>
      <c r="L93" s="201"/>
      <c r="M93" s="201"/>
      <c r="N93" s="202"/>
      <c r="O93" s="176" t="str">
        <f>IF(Tab="","",AG66)</f>
        <v>FH Amberg / Weiden</v>
      </c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73" t="s">
        <v>20</v>
      </c>
      <c r="AF93" s="181" t="str">
        <f>IF(Tab="","",D67)</f>
        <v>FH Coburg</v>
      </c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2"/>
      <c r="AW93" s="183">
        <v>2</v>
      </c>
      <c r="AX93" s="184"/>
      <c r="AY93" s="195" t="s">
        <v>19</v>
      </c>
      <c r="AZ93" s="184">
        <v>1</v>
      </c>
      <c r="BA93" s="197"/>
      <c r="BB93" s="213"/>
      <c r="BC93" s="180"/>
      <c r="BD93" s="50"/>
      <c r="BE93" s="135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104"/>
      <c r="BT93" s="47"/>
      <c r="BU93" s="47"/>
      <c r="BV93" s="48"/>
      <c r="BW93" s="48"/>
      <c r="BX93" s="48"/>
      <c r="BY93" s="48"/>
      <c r="BZ93" s="48"/>
      <c r="CA93" s="48"/>
      <c r="CB93" s="48"/>
      <c r="CC93" s="49"/>
      <c r="CD93" s="49"/>
      <c r="CE93" s="49"/>
      <c r="CF93" s="49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50"/>
    </row>
    <row r="94" spans="2:116" s="44" customFormat="1" ht="12" customHeight="1" thickBot="1">
      <c r="B94" s="177"/>
      <c r="C94" s="214"/>
      <c r="D94" s="207"/>
      <c r="E94" s="208"/>
      <c r="F94" s="203"/>
      <c r="G94" s="203"/>
      <c r="H94" s="203"/>
      <c r="I94" s="203"/>
      <c r="J94" s="203"/>
      <c r="K94" s="203"/>
      <c r="L94" s="203"/>
      <c r="M94" s="203"/>
      <c r="N94" s="204"/>
      <c r="O94" s="200" t="s">
        <v>33</v>
      </c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99"/>
      <c r="AF94" s="189" t="s">
        <v>30</v>
      </c>
      <c r="AG94" s="189"/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89"/>
      <c r="AT94" s="189"/>
      <c r="AU94" s="189"/>
      <c r="AV94" s="190"/>
      <c r="AW94" s="185"/>
      <c r="AX94" s="186"/>
      <c r="AY94" s="196"/>
      <c r="AZ94" s="186"/>
      <c r="BA94" s="198"/>
      <c r="BB94" s="214"/>
      <c r="BC94" s="175"/>
      <c r="BD94" s="50"/>
      <c r="BE94" s="135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104"/>
      <c r="BT94" s="47"/>
      <c r="BU94" s="47"/>
      <c r="BV94" s="48"/>
      <c r="BW94" s="48"/>
      <c r="BX94" s="48"/>
      <c r="BY94" s="48"/>
      <c r="BZ94" s="48"/>
      <c r="CA94" s="48"/>
      <c r="CB94" s="48"/>
      <c r="CC94" s="49"/>
      <c r="CD94" s="49"/>
      <c r="CE94" s="49"/>
      <c r="CF94" s="49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50"/>
    </row>
    <row r="95" spans="56:116" s="44" customFormat="1" ht="3.75" customHeight="1">
      <c r="BD95" s="50"/>
      <c r="BE95" s="135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104"/>
      <c r="BT95" s="47"/>
      <c r="BU95" s="47"/>
      <c r="BV95" s="48"/>
      <c r="BW95" s="48"/>
      <c r="BX95" s="48"/>
      <c r="BY95" s="48"/>
      <c r="BZ95" s="47"/>
      <c r="CA95" s="47"/>
      <c r="CB95" s="47"/>
      <c r="CC95" s="97"/>
      <c r="CD95" s="97"/>
      <c r="CE95" s="97"/>
      <c r="CF95" s="97"/>
      <c r="CG95" s="137"/>
      <c r="CH95" s="137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50"/>
    </row>
    <row r="96" ht="4.5" customHeight="1"/>
    <row r="97" spans="1:56" ht="15.75">
      <c r="A97" s="60"/>
      <c r="B97" s="60"/>
      <c r="C97" s="60"/>
      <c r="D97" s="60"/>
      <c r="E97" s="60"/>
      <c r="F97" s="60"/>
      <c r="G97" s="61" t="s">
        <v>0</v>
      </c>
      <c r="H97" s="264">
        <f>F93+U86*X86+AL86*2</f>
        <v>0.6249999999999999</v>
      </c>
      <c r="I97" s="264"/>
      <c r="J97" s="264"/>
      <c r="K97" s="264"/>
      <c r="L97" s="264"/>
      <c r="M97" s="50" t="s">
        <v>1</v>
      </c>
      <c r="N97" s="60"/>
      <c r="O97" s="60"/>
      <c r="P97" s="60"/>
      <c r="Q97" s="60"/>
      <c r="R97" s="60"/>
      <c r="S97" s="60"/>
      <c r="T97" s="61" t="s">
        <v>2</v>
      </c>
      <c r="U97" s="187">
        <v>1</v>
      </c>
      <c r="V97" s="187"/>
      <c r="W97" s="62" t="s">
        <v>37</v>
      </c>
      <c r="X97" s="188">
        <v>0.008333333333333333</v>
      </c>
      <c r="Y97" s="188"/>
      <c r="Z97" s="188"/>
      <c r="AA97" s="188"/>
      <c r="AB97" s="188"/>
      <c r="AC97" s="50" t="s">
        <v>4</v>
      </c>
      <c r="AD97" s="60"/>
      <c r="AE97" s="60"/>
      <c r="AF97" s="60"/>
      <c r="AG97" s="60"/>
      <c r="AH97" s="60"/>
      <c r="AI97" s="60"/>
      <c r="AJ97" s="60"/>
      <c r="AK97" s="61" t="s">
        <v>5</v>
      </c>
      <c r="AL97" s="188">
        <v>0.0020833333333333333</v>
      </c>
      <c r="AM97" s="188"/>
      <c r="AN97" s="188"/>
      <c r="AO97" s="188"/>
      <c r="AP97" s="188"/>
      <c r="AQ97" s="50" t="s">
        <v>4</v>
      </c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</row>
    <row r="98" ht="6" customHeight="1"/>
    <row r="99" spans="56:116" s="44" customFormat="1" ht="3.75" customHeight="1" thickBot="1">
      <c r="BD99" s="50"/>
      <c r="BE99" s="135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104"/>
      <c r="BT99" s="47"/>
      <c r="BU99" s="47"/>
      <c r="BV99" s="48"/>
      <c r="BW99" s="48"/>
      <c r="BX99" s="48"/>
      <c r="BY99" s="48"/>
      <c r="BZ99" s="48"/>
      <c r="CA99" s="48"/>
      <c r="CB99" s="48"/>
      <c r="CC99" s="49"/>
      <c r="CD99" s="49"/>
      <c r="CE99" s="49"/>
      <c r="CF99" s="49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50"/>
    </row>
    <row r="100" spans="2:116" s="44" customFormat="1" ht="19.5" customHeight="1" thickBot="1">
      <c r="B100" s="199" t="s">
        <v>14</v>
      </c>
      <c r="C100" s="193"/>
      <c r="D100" s="191" t="s">
        <v>17</v>
      </c>
      <c r="E100" s="192"/>
      <c r="F100" s="192"/>
      <c r="G100" s="192"/>
      <c r="H100" s="192"/>
      <c r="I100" s="192"/>
      <c r="J100" s="192"/>
      <c r="K100" s="192"/>
      <c r="L100" s="192"/>
      <c r="M100" s="192"/>
      <c r="N100" s="193"/>
      <c r="O100" s="191" t="s">
        <v>55</v>
      </c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3"/>
      <c r="AW100" s="191" t="s">
        <v>21</v>
      </c>
      <c r="AX100" s="192"/>
      <c r="AY100" s="192"/>
      <c r="AZ100" s="192"/>
      <c r="BA100" s="193"/>
      <c r="BB100" s="191"/>
      <c r="BC100" s="194"/>
      <c r="BD100" s="50"/>
      <c r="BE100" s="135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104"/>
      <c r="BT100" s="47"/>
      <c r="BU100" s="47"/>
      <c r="BV100" s="48"/>
      <c r="BW100" s="48"/>
      <c r="BX100" s="48"/>
      <c r="BY100" s="48"/>
      <c r="BZ100" s="48"/>
      <c r="CA100" s="48"/>
      <c r="CB100" s="48"/>
      <c r="CC100" s="49"/>
      <c r="CD100" s="49"/>
      <c r="CE100" s="49"/>
      <c r="CF100" s="49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50"/>
    </row>
    <row r="101" spans="2:116" s="44" customFormat="1" ht="16.5" customHeight="1">
      <c r="B101" s="179">
        <v>34</v>
      </c>
      <c r="C101" s="180"/>
      <c r="D101" s="205">
        <v>1</v>
      </c>
      <c r="E101" s="206"/>
      <c r="F101" s="201">
        <f>H97</f>
        <v>0.6249999999999999</v>
      </c>
      <c r="G101" s="201"/>
      <c r="H101" s="201"/>
      <c r="I101" s="201"/>
      <c r="J101" s="201"/>
      <c r="K101" s="201"/>
      <c r="L101" s="201"/>
      <c r="M101" s="201"/>
      <c r="N101" s="202"/>
      <c r="O101" s="176" t="str">
        <f>IF(Tab="","",D70)</f>
        <v>FH Würzburg-Schweinfurt</v>
      </c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73" t="s">
        <v>20</v>
      </c>
      <c r="AF101" s="181" t="str">
        <f>IF(Tab="","",AG70)</f>
        <v>FH Rosenheim</v>
      </c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2"/>
      <c r="AW101" s="183">
        <v>0</v>
      </c>
      <c r="AX101" s="184"/>
      <c r="AY101" s="195" t="s">
        <v>19</v>
      </c>
      <c r="AZ101" s="184">
        <v>4</v>
      </c>
      <c r="BA101" s="197"/>
      <c r="BB101" s="179"/>
      <c r="BC101" s="180"/>
      <c r="BD101" s="50"/>
      <c r="BE101" s="135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104"/>
      <c r="BT101" s="47"/>
      <c r="BU101" s="47"/>
      <c r="BV101" s="48"/>
      <c r="BW101" s="48"/>
      <c r="BX101" s="48"/>
      <c r="BY101" s="48"/>
      <c r="BZ101" s="48"/>
      <c r="CA101" s="48"/>
      <c r="CB101" s="48"/>
      <c r="CC101" s="49"/>
      <c r="CD101" s="49"/>
      <c r="CE101" s="49"/>
      <c r="CF101" s="49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50"/>
    </row>
    <row r="102" spans="2:116" s="44" customFormat="1" ht="12" customHeight="1" thickBot="1">
      <c r="B102" s="177"/>
      <c r="C102" s="175"/>
      <c r="D102" s="207"/>
      <c r="E102" s="208"/>
      <c r="F102" s="203"/>
      <c r="G102" s="203"/>
      <c r="H102" s="203"/>
      <c r="I102" s="203"/>
      <c r="J102" s="203"/>
      <c r="K102" s="203"/>
      <c r="L102" s="203"/>
      <c r="M102" s="203"/>
      <c r="N102" s="204"/>
      <c r="O102" s="200" t="s">
        <v>96</v>
      </c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38"/>
      <c r="AF102" s="189" t="s">
        <v>121</v>
      </c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90"/>
      <c r="AW102" s="185"/>
      <c r="AX102" s="186"/>
      <c r="AY102" s="196"/>
      <c r="AZ102" s="186"/>
      <c r="BA102" s="198"/>
      <c r="BB102" s="177"/>
      <c r="BC102" s="175"/>
      <c r="BD102" s="50"/>
      <c r="BE102" s="135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104"/>
      <c r="BT102" s="47"/>
      <c r="BU102" s="47"/>
      <c r="BV102" s="48"/>
      <c r="BW102" s="48"/>
      <c r="BX102" s="48"/>
      <c r="BY102" s="48"/>
      <c r="BZ102" s="48"/>
      <c r="CA102" s="48"/>
      <c r="CB102" s="48"/>
      <c r="CC102" s="49"/>
      <c r="CD102" s="49"/>
      <c r="CE102" s="49"/>
      <c r="CF102" s="49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50"/>
    </row>
    <row r="103" spans="15:116" s="44" customFormat="1" ht="3.75" customHeight="1" thickBot="1"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BD103" s="50"/>
      <c r="BE103" s="135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104"/>
      <c r="BT103" s="47"/>
      <c r="BU103" s="47"/>
      <c r="BV103" s="48"/>
      <c r="BW103" s="48"/>
      <c r="BX103" s="48"/>
      <c r="BY103" s="48"/>
      <c r="BZ103" s="48"/>
      <c r="CA103" s="48"/>
      <c r="CB103" s="48"/>
      <c r="CC103" s="49"/>
      <c r="CD103" s="49"/>
      <c r="CE103" s="49"/>
      <c r="CF103" s="49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50"/>
    </row>
    <row r="104" spans="2:116" s="44" customFormat="1" ht="19.5" customHeight="1" thickBot="1">
      <c r="B104" s="199" t="s">
        <v>14</v>
      </c>
      <c r="C104" s="193"/>
      <c r="D104" s="191" t="s">
        <v>17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3"/>
      <c r="O104" s="191" t="s">
        <v>56</v>
      </c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3"/>
      <c r="AW104" s="191" t="s">
        <v>21</v>
      </c>
      <c r="AX104" s="192"/>
      <c r="AY104" s="192"/>
      <c r="AZ104" s="192"/>
      <c r="BA104" s="193"/>
      <c r="BB104" s="191"/>
      <c r="BC104" s="194"/>
      <c r="BD104" s="50"/>
      <c r="BE104" s="135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104"/>
      <c r="BT104" s="47"/>
      <c r="BU104" s="47"/>
      <c r="BV104" s="48"/>
      <c r="BW104" s="48"/>
      <c r="BX104" s="48"/>
      <c r="BY104" s="48"/>
      <c r="BZ104" s="48"/>
      <c r="CA104" s="48"/>
      <c r="CB104" s="48"/>
      <c r="CC104" s="49"/>
      <c r="CD104" s="49"/>
      <c r="CE104" s="49"/>
      <c r="CF104" s="49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50"/>
    </row>
    <row r="105" spans="2:116" s="44" customFormat="1" ht="16.5" customHeight="1">
      <c r="B105" s="179">
        <v>35</v>
      </c>
      <c r="C105" s="180"/>
      <c r="D105" s="205">
        <v>2</v>
      </c>
      <c r="E105" s="206"/>
      <c r="F105" s="201">
        <f>F101</f>
        <v>0.6249999999999999</v>
      </c>
      <c r="G105" s="201"/>
      <c r="H105" s="201"/>
      <c r="I105" s="201"/>
      <c r="J105" s="201"/>
      <c r="K105" s="201"/>
      <c r="L105" s="201"/>
      <c r="M105" s="201"/>
      <c r="N105" s="202"/>
      <c r="O105" s="176" t="str">
        <f>IF(Tab="","",D69)</f>
        <v>FH München</v>
      </c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73" t="s">
        <v>20</v>
      </c>
      <c r="AF105" s="181" t="str">
        <f>IF(Tab="","",AG69)</f>
        <v>FH Aschaffenburg</v>
      </c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2"/>
      <c r="AW105" s="183">
        <v>0</v>
      </c>
      <c r="AX105" s="184"/>
      <c r="AY105" s="195" t="s">
        <v>19</v>
      </c>
      <c r="AZ105" s="184">
        <v>3</v>
      </c>
      <c r="BA105" s="197"/>
      <c r="BB105" s="179"/>
      <c r="BC105" s="180"/>
      <c r="BD105" s="50"/>
      <c r="BE105" s="135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104"/>
      <c r="BT105" s="47"/>
      <c r="BU105" s="47"/>
      <c r="BV105" s="48"/>
      <c r="BW105" s="48"/>
      <c r="BX105" s="48"/>
      <c r="BY105" s="48"/>
      <c r="BZ105" s="48"/>
      <c r="CA105" s="48"/>
      <c r="CB105" s="48"/>
      <c r="CC105" s="49"/>
      <c r="CD105" s="49"/>
      <c r="CE105" s="49"/>
      <c r="CF105" s="49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50"/>
    </row>
    <row r="106" spans="2:116" s="44" customFormat="1" ht="12" customHeight="1" thickBot="1">
      <c r="B106" s="177"/>
      <c r="C106" s="175"/>
      <c r="D106" s="207"/>
      <c r="E106" s="208"/>
      <c r="F106" s="203"/>
      <c r="G106" s="203"/>
      <c r="H106" s="203"/>
      <c r="I106" s="203"/>
      <c r="J106" s="203"/>
      <c r="K106" s="203"/>
      <c r="L106" s="203"/>
      <c r="M106" s="203"/>
      <c r="N106" s="204"/>
      <c r="O106" s="200" t="s">
        <v>98</v>
      </c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38"/>
      <c r="AF106" s="189" t="s">
        <v>122</v>
      </c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90"/>
      <c r="AW106" s="185"/>
      <c r="AX106" s="186"/>
      <c r="AY106" s="196"/>
      <c r="AZ106" s="186"/>
      <c r="BA106" s="198"/>
      <c r="BB106" s="177"/>
      <c r="BC106" s="175"/>
      <c r="BD106" s="50"/>
      <c r="BE106" s="135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104"/>
      <c r="BT106" s="47"/>
      <c r="BU106" s="47"/>
      <c r="BV106" s="48"/>
      <c r="BW106" s="48"/>
      <c r="BX106" s="48"/>
      <c r="BY106" s="48"/>
      <c r="BZ106" s="48"/>
      <c r="CA106" s="48"/>
      <c r="CB106" s="48"/>
      <c r="CC106" s="49"/>
      <c r="CD106" s="49"/>
      <c r="CE106" s="49"/>
      <c r="CF106" s="49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50"/>
    </row>
    <row r="107" spans="15:116" s="44" customFormat="1" ht="3.75" customHeight="1" thickBot="1"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BD107" s="50"/>
      <c r="BE107" s="135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104"/>
      <c r="BT107" s="47"/>
      <c r="BU107" s="47"/>
      <c r="BV107" s="48"/>
      <c r="BW107" s="48"/>
      <c r="BX107" s="48"/>
      <c r="BY107" s="48"/>
      <c r="BZ107" s="48"/>
      <c r="CA107" s="48"/>
      <c r="CB107" s="48"/>
      <c r="CC107" s="49"/>
      <c r="CD107" s="49"/>
      <c r="CE107" s="49"/>
      <c r="CF107" s="49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50"/>
    </row>
    <row r="108" spans="2:116" s="44" customFormat="1" ht="19.5" customHeight="1" thickBot="1">
      <c r="B108" s="199" t="s">
        <v>14</v>
      </c>
      <c r="C108" s="193"/>
      <c r="D108" s="191" t="s">
        <v>17</v>
      </c>
      <c r="E108" s="192"/>
      <c r="F108" s="192"/>
      <c r="G108" s="192"/>
      <c r="H108" s="192"/>
      <c r="I108" s="192"/>
      <c r="J108" s="192"/>
      <c r="K108" s="192"/>
      <c r="L108" s="192"/>
      <c r="M108" s="192"/>
      <c r="N108" s="193"/>
      <c r="O108" s="191" t="s">
        <v>87</v>
      </c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3"/>
      <c r="AW108" s="191" t="s">
        <v>21</v>
      </c>
      <c r="AX108" s="192"/>
      <c r="AY108" s="192"/>
      <c r="AZ108" s="192"/>
      <c r="BA108" s="193"/>
      <c r="BB108" s="191"/>
      <c r="BC108" s="194"/>
      <c r="BD108" s="50"/>
      <c r="BE108" s="135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104"/>
      <c r="BT108" s="47"/>
      <c r="BU108" s="47"/>
      <c r="BV108" s="48"/>
      <c r="BW108" s="48"/>
      <c r="BX108" s="48"/>
      <c r="BY108" s="48"/>
      <c r="BZ108" s="48"/>
      <c r="CA108" s="48"/>
      <c r="CB108" s="48"/>
      <c r="CC108" s="49"/>
      <c r="CD108" s="49"/>
      <c r="CE108" s="49"/>
      <c r="CF108" s="49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50"/>
    </row>
    <row r="109" spans="2:116" s="44" customFormat="1" ht="16.5" customHeight="1">
      <c r="B109" s="179">
        <v>36</v>
      </c>
      <c r="C109" s="180"/>
      <c r="D109" s="205">
        <v>1</v>
      </c>
      <c r="E109" s="206"/>
      <c r="F109" s="201">
        <f>F105+U97+X97+AL97</f>
        <v>1.6354166666666667</v>
      </c>
      <c r="G109" s="201"/>
      <c r="H109" s="201"/>
      <c r="I109" s="201"/>
      <c r="J109" s="201"/>
      <c r="K109" s="201"/>
      <c r="L109" s="201"/>
      <c r="M109" s="201"/>
      <c r="N109" s="202"/>
      <c r="O109" s="176" t="str">
        <f>IF(Tab="","",D71)</f>
        <v>FH Augsburg</v>
      </c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73" t="s">
        <v>20</v>
      </c>
      <c r="AF109" s="181" t="str">
        <f>IF(Tab="","",AG72)</f>
        <v>FH Kempten</v>
      </c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2"/>
      <c r="AW109" s="183">
        <v>4</v>
      </c>
      <c r="AX109" s="184"/>
      <c r="AY109" s="195" t="s">
        <v>19</v>
      </c>
      <c r="AZ109" s="184">
        <v>1</v>
      </c>
      <c r="BA109" s="197"/>
      <c r="BB109" s="179"/>
      <c r="BC109" s="180"/>
      <c r="BD109" s="50"/>
      <c r="BE109" s="135"/>
      <c r="BF109" s="102">
        <f>IF(ISBLANK(AW109),"0",IF(AW109&gt;AZ109,3,IF(AW109=AZ109,1,0)))</f>
        <v>3</v>
      </c>
      <c r="BG109" s="102" t="s">
        <v>19</v>
      </c>
      <c r="BH109" s="102">
        <f>IF(ISBLANK(AZ109),"0",IF(AZ109&gt;AW109,3,IF(AZ109=AW109,1,0)))</f>
        <v>0</v>
      </c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104"/>
      <c r="BT109" s="47"/>
      <c r="BU109" s="47"/>
      <c r="BV109" s="48"/>
      <c r="BW109" s="48"/>
      <c r="BX109" s="48"/>
      <c r="BY109" s="48"/>
      <c r="BZ109" s="48"/>
      <c r="CA109" s="48"/>
      <c r="CB109" s="48"/>
      <c r="CC109" s="49"/>
      <c r="CD109" s="49"/>
      <c r="CE109" s="49"/>
      <c r="CF109" s="49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50"/>
    </row>
    <row r="110" spans="2:116" s="44" customFormat="1" ht="12" customHeight="1" thickBot="1">
      <c r="B110" s="177"/>
      <c r="C110" s="175"/>
      <c r="D110" s="207"/>
      <c r="E110" s="208"/>
      <c r="F110" s="203"/>
      <c r="G110" s="203"/>
      <c r="H110" s="203"/>
      <c r="I110" s="203"/>
      <c r="J110" s="203"/>
      <c r="K110" s="203"/>
      <c r="L110" s="203"/>
      <c r="M110" s="203"/>
      <c r="N110" s="204"/>
      <c r="O110" s="200" t="s">
        <v>89</v>
      </c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38"/>
      <c r="AF110" s="189" t="s">
        <v>123</v>
      </c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90"/>
      <c r="AW110" s="185"/>
      <c r="AX110" s="186"/>
      <c r="AY110" s="196"/>
      <c r="AZ110" s="186"/>
      <c r="BA110" s="198"/>
      <c r="BB110" s="177"/>
      <c r="BC110" s="175"/>
      <c r="BD110" s="50"/>
      <c r="BE110" s="135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104"/>
      <c r="BT110" s="47"/>
      <c r="BU110" s="47"/>
      <c r="BV110" s="48"/>
      <c r="BW110" s="48"/>
      <c r="BX110" s="48"/>
      <c r="BY110" s="48"/>
      <c r="BZ110" s="48"/>
      <c r="CA110" s="48"/>
      <c r="CB110" s="48"/>
      <c r="CC110" s="49"/>
      <c r="CD110" s="49"/>
      <c r="CE110" s="49"/>
      <c r="CF110" s="49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50"/>
    </row>
    <row r="111" spans="56:116" s="44" customFormat="1" ht="3.75" customHeight="1" thickBot="1">
      <c r="BD111" s="50"/>
      <c r="BE111" s="135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104"/>
      <c r="BT111" s="47"/>
      <c r="BU111" s="47"/>
      <c r="BV111" s="48"/>
      <c r="BW111" s="48"/>
      <c r="BX111" s="48"/>
      <c r="BY111" s="48"/>
      <c r="BZ111" s="48"/>
      <c r="CA111" s="48"/>
      <c r="CB111" s="48"/>
      <c r="CC111" s="49"/>
      <c r="CD111" s="49"/>
      <c r="CE111" s="49"/>
      <c r="CF111" s="49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50"/>
    </row>
    <row r="112" spans="2:116" s="44" customFormat="1" ht="19.5" customHeight="1" thickBot="1">
      <c r="B112" s="199" t="s">
        <v>14</v>
      </c>
      <c r="C112" s="193"/>
      <c r="D112" s="191" t="s">
        <v>17</v>
      </c>
      <c r="E112" s="192"/>
      <c r="F112" s="192"/>
      <c r="G112" s="192"/>
      <c r="H112" s="192"/>
      <c r="I112" s="192"/>
      <c r="J112" s="192"/>
      <c r="K112" s="192"/>
      <c r="L112" s="192"/>
      <c r="M112" s="192"/>
      <c r="N112" s="193"/>
      <c r="O112" s="191" t="s">
        <v>57</v>
      </c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3"/>
      <c r="AW112" s="191" t="s">
        <v>21</v>
      </c>
      <c r="AX112" s="192"/>
      <c r="AY112" s="192"/>
      <c r="AZ112" s="192"/>
      <c r="BA112" s="193"/>
      <c r="BB112" s="191"/>
      <c r="BC112" s="194"/>
      <c r="BD112" s="50"/>
      <c r="BE112" s="135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104"/>
      <c r="BT112" s="47"/>
      <c r="BU112" s="47"/>
      <c r="BV112" s="48"/>
      <c r="BW112" s="48"/>
      <c r="BX112" s="48"/>
      <c r="BY112" s="48"/>
      <c r="BZ112" s="48"/>
      <c r="CA112" s="48"/>
      <c r="CB112" s="48"/>
      <c r="CC112" s="49"/>
      <c r="CD112" s="49"/>
      <c r="CE112" s="49"/>
      <c r="CF112" s="49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50"/>
    </row>
    <row r="113" spans="2:116" s="44" customFormat="1" ht="16.5" customHeight="1">
      <c r="B113" s="179">
        <v>37</v>
      </c>
      <c r="C113" s="180"/>
      <c r="D113" s="205">
        <v>2</v>
      </c>
      <c r="E113" s="206"/>
      <c r="F113" s="201">
        <f>F109</f>
        <v>1.6354166666666667</v>
      </c>
      <c r="G113" s="201"/>
      <c r="H113" s="201"/>
      <c r="I113" s="201"/>
      <c r="J113" s="201"/>
      <c r="K113" s="201"/>
      <c r="L113" s="201"/>
      <c r="M113" s="201"/>
      <c r="N113" s="202"/>
      <c r="O113" s="176" t="str">
        <f>IF(Tab="","",D68)</f>
        <v>FH Regensburg</v>
      </c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73" t="s">
        <v>20</v>
      </c>
      <c r="AF113" s="181" t="str">
        <f>IF(Tab="","",AG68)</f>
        <v>FH Nürnberg</v>
      </c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1"/>
      <c r="AT113" s="181"/>
      <c r="AU113" s="181"/>
      <c r="AV113" s="182"/>
      <c r="AW113" s="183">
        <v>1</v>
      </c>
      <c r="AX113" s="184"/>
      <c r="AY113" s="195" t="s">
        <v>19</v>
      </c>
      <c r="AZ113" s="184">
        <v>0</v>
      </c>
      <c r="BA113" s="197"/>
      <c r="BB113" s="179"/>
      <c r="BC113" s="180"/>
      <c r="BD113" s="50"/>
      <c r="BE113" s="135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104"/>
      <c r="BT113" s="47"/>
      <c r="BU113" s="47"/>
      <c r="BV113" s="48"/>
      <c r="BW113" s="48"/>
      <c r="BX113" s="48"/>
      <c r="BY113" s="48"/>
      <c r="BZ113" s="48"/>
      <c r="CA113" s="48"/>
      <c r="CB113" s="48"/>
      <c r="CC113" s="49"/>
      <c r="CD113" s="49"/>
      <c r="CE113" s="49"/>
      <c r="CF113" s="49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50"/>
    </row>
    <row r="114" spans="2:116" s="44" customFormat="1" ht="12" customHeight="1" thickBot="1">
      <c r="B114" s="177"/>
      <c r="C114" s="175"/>
      <c r="D114" s="207"/>
      <c r="E114" s="208"/>
      <c r="F114" s="203"/>
      <c r="G114" s="203"/>
      <c r="H114" s="203"/>
      <c r="I114" s="203"/>
      <c r="J114" s="203"/>
      <c r="K114" s="203"/>
      <c r="L114" s="203"/>
      <c r="M114" s="203"/>
      <c r="N114" s="204"/>
      <c r="O114" s="200" t="s">
        <v>101</v>
      </c>
      <c r="P114" s="189"/>
      <c r="Q114" s="189"/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99"/>
      <c r="AF114" s="189" t="s">
        <v>124</v>
      </c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90"/>
      <c r="AW114" s="185"/>
      <c r="AX114" s="186"/>
      <c r="AY114" s="196"/>
      <c r="AZ114" s="186"/>
      <c r="BA114" s="198"/>
      <c r="BB114" s="177"/>
      <c r="BC114" s="175"/>
      <c r="BD114" s="50"/>
      <c r="BE114" s="135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104"/>
      <c r="BT114" s="47"/>
      <c r="BU114" s="47"/>
      <c r="BV114" s="48"/>
      <c r="BW114" s="48"/>
      <c r="BX114" s="48"/>
      <c r="BY114" s="48"/>
      <c r="BZ114" s="48"/>
      <c r="CA114" s="48"/>
      <c r="CB114" s="48"/>
      <c r="CC114" s="49"/>
      <c r="CD114" s="49"/>
      <c r="CE114" s="49"/>
      <c r="CF114" s="49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50"/>
    </row>
    <row r="115" ht="7.5" customHeight="1"/>
    <row r="116" spans="1:56" ht="15.75">
      <c r="A116" s="60"/>
      <c r="B116" s="60"/>
      <c r="C116" s="60"/>
      <c r="D116" s="60"/>
      <c r="E116" s="60"/>
      <c r="F116" s="60"/>
      <c r="G116" s="61" t="s">
        <v>0</v>
      </c>
      <c r="H116" s="264">
        <v>0.6458333333333334</v>
      </c>
      <c r="I116" s="264"/>
      <c r="J116" s="264"/>
      <c r="K116" s="264"/>
      <c r="L116" s="264"/>
      <c r="M116" s="50" t="s">
        <v>1</v>
      </c>
      <c r="N116" s="60"/>
      <c r="O116" s="60"/>
      <c r="P116" s="60"/>
      <c r="Q116" s="60"/>
      <c r="R116" s="60"/>
      <c r="S116" s="60"/>
      <c r="T116" s="61" t="s">
        <v>2</v>
      </c>
      <c r="U116" s="187">
        <v>2</v>
      </c>
      <c r="V116" s="187"/>
      <c r="W116" s="62" t="s">
        <v>37</v>
      </c>
      <c r="X116" s="188">
        <v>0.006944444444444444</v>
      </c>
      <c r="Y116" s="188"/>
      <c r="Z116" s="188"/>
      <c r="AA116" s="188"/>
      <c r="AB116" s="188"/>
      <c r="AC116" s="50" t="s">
        <v>4</v>
      </c>
      <c r="AD116" s="60"/>
      <c r="AE116" s="60"/>
      <c r="AF116" s="60"/>
      <c r="AG116" s="60"/>
      <c r="AH116" s="60"/>
      <c r="AI116" s="60"/>
      <c r="AJ116" s="60"/>
      <c r="AK116" s="61" t="s">
        <v>5</v>
      </c>
      <c r="AL116" s="188">
        <v>0.003472222222222222</v>
      </c>
      <c r="AM116" s="188"/>
      <c r="AN116" s="188"/>
      <c r="AO116" s="188"/>
      <c r="AP116" s="188"/>
      <c r="AQ116" s="50" t="s">
        <v>4</v>
      </c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</row>
    <row r="117" ht="6" customHeight="1" thickBot="1"/>
    <row r="118" spans="2:116" s="44" customFormat="1" ht="19.5" customHeight="1" thickBot="1">
      <c r="B118" s="199" t="s">
        <v>14</v>
      </c>
      <c r="C118" s="193"/>
      <c r="D118" s="191" t="s">
        <v>17</v>
      </c>
      <c r="E118" s="192"/>
      <c r="F118" s="192"/>
      <c r="G118" s="192"/>
      <c r="H118" s="192"/>
      <c r="I118" s="192"/>
      <c r="J118" s="192"/>
      <c r="K118" s="192"/>
      <c r="L118" s="192"/>
      <c r="M118" s="192"/>
      <c r="N118" s="193"/>
      <c r="O118" s="191" t="s">
        <v>34</v>
      </c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3"/>
      <c r="AW118" s="191" t="s">
        <v>21</v>
      </c>
      <c r="AX118" s="192"/>
      <c r="AY118" s="192"/>
      <c r="AZ118" s="192"/>
      <c r="BA118" s="193"/>
      <c r="BB118" s="191"/>
      <c r="BC118" s="194"/>
      <c r="BD118" s="50"/>
      <c r="BE118" s="135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104"/>
      <c r="BT118" s="47"/>
      <c r="BU118" s="47"/>
      <c r="BV118" s="48"/>
      <c r="BW118" s="48"/>
      <c r="BX118" s="48"/>
      <c r="BY118" s="48"/>
      <c r="BZ118" s="48"/>
      <c r="CA118" s="48"/>
      <c r="CB118" s="48"/>
      <c r="CC118" s="49"/>
      <c r="CD118" s="49"/>
      <c r="CE118" s="49"/>
      <c r="CF118" s="49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50"/>
    </row>
    <row r="119" spans="2:116" s="44" customFormat="1" ht="16.5" customHeight="1">
      <c r="B119" s="179">
        <v>38</v>
      </c>
      <c r="C119" s="180"/>
      <c r="D119" s="205">
        <v>1</v>
      </c>
      <c r="E119" s="206"/>
      <c r="F119" s="201">
        <f>H116</f>
        <v>0.6458333333333334</v>
      </c>
      <c r="G119" s="201"/>
      <c r="H119" s="201"/>
      <c r="I119" s="201"/>
      <c r="J119" s="201"/>
      <c r="K119" s="201"/>
      <c r="L119" s="201"/>
      <c r="M119" s="201"/>
      <c r="N119" s="202"/>
      <c r="O119" s="176" t="str">
        <f>IF(AZ89="","",IF(AW89&gt;AZ89,AF89,O89))</f>
        <v>FH Ingolstadt</v>
      </c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73" t="s">
        <v>20</v>
      </c>
      <c r="AF119" s="181" t="str">
        <f>IF(AZ93="","",IF(AW93&gt;AZ93,AF93,O93))</f>
        <v>FH Coburg</v>
      </c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181"/>
      <c r="AS119" s="181"/>
      <c r="AT119" s="181"/>
      <c r="AU119" s="181"/>
      <c r="AV119" s="182"/>
      <c r="AW119" s="183">
        <v>2</v>
      </c>
      <c r="AX119" s="184"/>
      <c r="AY119" s="195" t="s">
        <v>19</v>
      </c>
      <c r="AZ119" s="184">
        <v>0</v>
      </c>
      <c r="BA119" s="197"/>
      <c r="BB119" s="179"/>
      <c r="BC119" s="180"/>
      <c r="BD119" s="50"/>
      <c r="BE119" s="135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104"/>
      <c r="BT119" s="47"/>
      <c r="BU119" s="47"/>
      <c r="BV119" s="48"/>
      <c r="BW119" s="48"/>
      <c r="BX119" s="48"/>
      <c r="BY119" s="48"/>
      <c r="BZ119" s="48"/>
      <c r="CA119" s="48"/>
      <c r="CB119" s="48"/>
      <c r="CC119" s="49"/>
      <c r="CD119" s="49"/>
      <c r="CE119" s="49"/>
      <c r="CF119" s="49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50"/>
    </row>
    <row r="120" spans="2:116" s="44" customFormat="1" ht="12" customHeight="1" thickBot="1">
      <c r="B120" s="177"/>
      <c r="C120" s="175"/>
      <c r="D120" s="207"/>
      <c r="E120" s="208"/>
      <c r="F120" s="203"/>
      <c r="G120" s="203"/>
      <c r="H120" s="203"/>
      <c r="I120" s="203"/>
      <c r="J120" s="203"/>
      <c r="K120" s="203"/>
      <c r="L120" s="203"/>
      <c r="M120" s="203"/>
      <c r="N120" s="204"/>
      <c r="O120" s="200" t="s">
        <v>103</v>
      </c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99"/>
      <c r="AF120" s="189" t="s">
        <v>104</v>
      </c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90"/>
      <c r="AW120" s="185"/>
      <c r="AX120" s="186"/>
      <c r="AY120" s="196"/>
      <c r="AZ120" s="186"/>
      <c r="BA120" s="198"/>
      <c r="BB120" s="177"/>
      <c r="BC120" s="175"/>
      <c r="BD120" s="50"/>
      <c r="BE120" s="135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104"/>
      <c r="BT120" s="47"/>
      <c r="BU120" s="47"/>
      <c r="BV120" s="48"/>
      <c r="BW120" s="48"/>
      <c r="BX120" s="48"/>
      <c r="BY120" s="48"/>
      <c r="BZ120" s="48"/>
      <c r="CA120" s="48"/>
      <c r="CB120" s="48"/>
      <c r="CC120" s="49"/>
      <c r="CD120" s="49"/>
      <c r="CE120" s="49"/>
      <c r="CF120" s="49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50"/>
    </row>
    <row r="121" spans="56:116" s="44" customFormat="1" ht="3.75" customHeight="1" thickBot="1">
      <c r="BD121" s="50"/>
      <c r="BE121" s="135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104"/>
      <c r="BT121" s="47"/>
      <c r="BU121" s="47"/>
      <c r="BV121" s="48"/>
      <c r="BW121" s="48"/>
      <c r="BX121" s="48"/>
      <c r="BY121" s="48"/>
      <c r="BZ121" s="48"/>
      <c r="CA121" s="48"/>
      <c r="CB121" s="48"/>
      <c r="CC121" s="49"/>
      <c r="CD121" s="49"/>
      <c r="CE121" s="49"/>
      <c r="CF121" s="49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50"/>
    </row>
    <row r="122" spans="2:116" s="44" customFormat="1" ht="19.5" customHeight="1" thickBot="1">
      <c r="B122" s="199" t="s">
        <v>14</v>
      </c>
      <c r="C122" s="193"/>
      <c r="D122" s="191" t="s">
        <v>17</v>
      </c>
      <c r="E122" s="192"/>
      <c r="F122" s="192"/>
      <c r="G122" s="192"/>
      <c r="H122" s="192"/>
      <c r="I122" s="192"/>
      <c r="J122" s="192"/>
      <c r="K122" s="192"/>
      <c r="L122" s="192"/>
      <c r="M122" s="192"/>
      <c r="N122" s="193"/>
      <c r="O122" s="191" t="s">
        <v>35</v>
      </c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3"/>
      <c r="AW122" s="191" t="s">
        <v>21</v>
      </c>
      <c r="AX122" s="192"/>
      <c r="AY122" s="192"/>
      <c r="AZ122" s="192"/>
      <c r="BA122" s="193"/>
      <c r="BB122" s="191"/>
      <c r="BC122" s="194"/>
      <c r="BD122" s="50"/>
      <c r="BE122" s="135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104"/>
      <c r="BT122" s="47"/>
      <c r="BU122" s="47"/>
      <c r="BV122" s="48"/>
      <c r="BW122" s="48"/>
      <c r="BX122" s="48"/>
      <c r="BY122" s="48"/>
      <c r="BZ122" s="48"/>
      <c r="CA122" s="48"/>
      <c r="CB122" s="48"/>
      <c r="CC122" s="49"/>
      <c r="CD122" s="49"/>
      <c r="CE122" s="49"/>
      <c r="CF122" s="49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50"/>
    </row>
    <row r="123" spans="2:116" s="44" customFormat="1" ht="16.5" customHeight="1">
      <c r="B123" s="179">
        <v>39</v>
      </c>
      <c r="C123" s="180"/>
      <c r="D123" s="205">
        <v>2</v>
      </c>
      <c r="E123" s="206"/>
      <c r="F123" s="201">
        <f>$F$119+$U$86*$X$86+$AL$86*2</f>
        <v>0.6666666666666666</v>
      </c>
      <c r="G123" s="201"/>
      <c r="H123" s="201"/>
      <c r="I123" s="201"/>
      <c r="J123" s="201"/>
      <c r="K123" s="201"/>
      <c r="L123" s="201"/>
      <c r="M123" s="201"/>
      <c r="N123" s="202"/>
      <c r="O123" s="176" t="str">
        <f>IF(AZ89="","",IF(AW89&gt;AZ89,O89,AF89))</f>
        <v>FH Weihenstephan</v>
      </c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73" t="s">
        <v>20</v>
      </c>
      <c r="AF123" s="181" t="str">
        <f>IF(AZ93="","",IF(AW93&gt;AZ93,O93,AF93))</f>
        <v>FH Amberg / Weiden</v>
      </c>
      <c r="AG123" s="181"/>
      <c r="AH123" s="181"/>
      <c r="AI123" s="181"/>
      <c r="AJ123" s="181"/>
      <c r="AK123" s="181"/>
      <c r="AL123" s="181"/>
      <c r="AM123" s="181"/>
      <c r="AN123" s="181"/>
      <c r="AO123" s="181"/>
      <c r="AP123" s="181"/>
      <c r="AQ123" s="181"/>
      <c r="AR123" s="181"/>
      <c r="AS123" s="181"/>
      <c r="AT123" s="181"/>
      <c r="AU123" s="181"/>
      <c r="AV123" s="182"/>
      <c r="AW123" s="183">
        <v>0</v>
      </c>
      <c r="AX123" s="184"/>
      <c r="AY123" s="195" t="s">
        <v>19</v>
      </c>
      <c r="AZ123" s="184">
        <v>1</v>
      </c>
      <c r="BA123" s="197"/>
      <c r="BB123" s="179"/>
      <c r="BC123" s="180"/>
      <c r="BD123" s="50"/>
      <c r="BE123" s="135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104"/>
      <c r="BT123" s="47"/>
      <c r="BU123" s="47"/>
      <c r="BV123" s="48"/>
      <c r="BW123" s="48"/>
      <c r="BX123" s="48"/>
      <c r="BY123" s="48"/>
      <c r="BZ123" s="48"/>
      <c r="CA123" s="48"/>
      <c r="CB123" s="48"/>
      <c r="CC123" s="49"/>
      <c r="CD123" s="49"/>
      <c r="CE123" s="49"/>
      <c r="CF123" s="49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50"/>
    </row>
    <row r="124" spans="2:116" s="44" customFormat="1" ht="12" customHeight="1" thickBot="1">
      <c r="B124" s="177"/>
      <c r="C124" s="175"/>
      <c r="D124" s="207"/>
      <c r="E124" s="208"/>
      <c r="F124" s="203"/>
      <c r="G124" s="203"/>
      <c r="H124" s="203"/>
      <c r="I124" s="203"/>
      <c r="J124" s="203"/>
      <c r="K124" s="203"/>
      <c r="L124" s="203"/>
      <c r="M124" s="203"/>
      <c r="N124" s="204"/>
      <c r="O124" s="200" t="s">
        <v>106</v>
      </c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99"/>
      <c r="AF124" s="189" t="s">
        <v>107</v>
      </c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90"/>
      <c r="AW124" s="185"/>
      <c r="AX124" s="186"/>
      <c r="AY124" s="196"/>
      <c r="AZ124" s="186"/>
      <c r="BA124" s="198"/>
      <c r="BB124" s="177"/>
      <c r="BC124" s="175"/>
      <c r="BD124" s="50"/>
      <c r="BE124" s="135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104"/>
      <c r="BT124" s="47"/>
      <c r="BU124" s="47"/>
      <c r="BV124" s="48"/>
      <c r="BW124" s="48"/>
      <c r="BX124" s="48"/>
      <c r="BY124" s="48"/>
      <c r="BZ124" s="48"/>
      <c r="CA124" s="48"/>
      <c r="CB124" s="48"/>
      <c r="CC124" s="49"/>
      <c r="CD124" s="49"/>
      <c r="CE124" s="49"/>
      <c r="CF124" s="49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50"/>
    </row>
    <row r="125" spans="2:73" ht="49.5" customHeight="1">
      <c r="B125" s="64" t="s">
        <v>42</v>
      </c>
      <c r="N125" s="100"/>
      <c r="O125" s="100"/>
      <c r="P125" s="100"/>
      <c r="Q125" s="100"/>
      <c r="R125" s="100"/>
      <c r="S125" s="100"/>
      <c r="T125" s="100"/>
      <c r="U125" s="100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BE125" s="50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140"/>
      <c r="BT125" s="49"/>
      <c r="BU125" s="49"/>
    </row>
    <row r="126" ht="61.5" customHeight="1" thickBot="1"/>
    <row r="127" spans="9:48" ht="29.25" customHeight="1">
      <c r="I127" s="221" t="s">
        <v>7</v>
      </c>
      <c r="J127" s="222"/>
      <c r="K127" s="222"/>
      <c r="L127" s="43"/>
      <c r="M127" s="348" t="str">
        <f>IF($AZ$123="","",IF($AW$123&gt;$AZ$123,$O$123,$AF$123))</f>
        <v>FH Amberg / Weiden</v>
      </c>
      <c r="N127" s="348"/>
      <c r="O127" s="348"/>
      <c r="P127" s="348"/>
      <c r="Q127" s="348"/>
      <c r="R127" s="348"/>
      <c r="S127" s="348"/>
      <c r="T127" s="348"/>
      <c r="U127" s="348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  <c r="AK127" s="348"/>
      <c r="AL127" s="348"/>
      <c r="AM127" s="348"/>
      <c r="AN127" s="348"/>
      <c r="AO127" s="348"/>
      <c r="AP127" s="348"/>
      <c r="AQ127" s="348"/>
      <c r="AR127" s="348"/>
      <c r="AS127" s="348"/>
      <c r="AT127" s="348"/>
      <c r="AU127" s="348"/>
      <c r="AV127" s="349"/>
    </row>
    <row r="128" spans="9:48" ht="29.25" customHeight="1">
      <c r="I128" s="217" t="s">
        <v>8</v>
      </c>
      <c r="J128" s="218"/>
      <c r="K128" s="218"/>
      <c r="L128" s="1"/>
      <c r="M128" s="219" t="str">
        <f>IF($AZ$123="","",IF($AW$123&lt;$AZ$123,$O$123,$AF$123))</f>
        <v>FH Weihenstephan</v>
      </c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  <c r="AD128" s="219"/>
      <c r="AE128" s="219"/>
      <c r="AF128" s="219"/>
      <c r="AG128" s="219"/>
      <c r="AH128" s="219"/>
      <c r="AI128" s="219"/>
      <c r="AJ128" s="219"/>
      <c r="AK128" s="219"/>
      <c r="AL128" s="219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20"/>
    </row>
    <row r="129" spans="9:48" ht="29.25" customHeight="1">
      <c r="I129" s="217" t="s">
        <v>9</v>
      </c>
      <c r="J129" s="218"/>
      <c r="K129" s="218"/>
      <c r="L129" s="1"/>
      <c r="M129" s="219" t="str">
        <f>IF($AZ$119="","",IF($AW$119&gt;$AZ$119,$O$119,$AF$119))</f>
        <v>FH Ingolstadt</v>
      </c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219"/>
      <c r="AI129" s="219"/>
      <c r="AJ129" s="219"/>
      <c r="AK129" s="219"/>
      <c r="AL129" s="219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20"/>
    </row>
    <row r="130" spans="9:48" ht="29.25" customHeight="1">
      <c r="I130" s="217" t="s">
        <v>10</v>
      </c>
      <c r="J130" s="218"/>
      <c r="K130" s="218"/>
      <c r="L130" s="1"/>
      <c r="M130" s="219" t="str">
        <f>IF($AZ$119="","",IF($AW$119&lt;$AZ$119,$O$119,$AF$119))</f>
        <v>FH Coburg</v>
      </c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20"/>
    </row>
    <row r="131" spans="9:48" ht="29.25" customHeight="1">
      <c r="I131" s="217" t="s">
        <v>11</v>
      </c>
      <c r="J131" s="218"/>
      <c r="K131" s="218"/>
      <c r="L131" s="1"/>
      <c r="M131" s="219" t="str">
        <f>IF($AZ$113="","",IF($AW$113&gt;$AZ$113,$O$113,$AF$113))</f>
        <v>FH Regensburg</v>
      </c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19"/>
      <c r="AG131" s="219"/>
      <c r="AH131" s="219"/>
      <c r="AI131" s="219"/>
      <c r="AJ131" s="219"/>
      <c r="AK131" s="219"/>
      <c r="AL131" s="219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20"/>
    </row>
    <row r="132" spans="9:48" ht="29.25" customHeight="1">
      <c r="I132" s="217" t="s">
        <v>39</v>
      </c>
      <c r="J132" s="218"/>
      <c r="K132" s="218"/>
      <c r="L132" s="1"/>
      <c r="M132" s="219" t="str">
        <f>IF($AZ$113="","",IF($AW$113&lt;$AZ$113,$O$113,$AF$113))</f>
        <v>FH Nürnberg</v>
      </c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19"/>
      <c r="AE132" s="219"/>
      <c r="AF132" s="219"/>
      <c r="AG132" s="219"/>
      <c r="AH132" s="219"/>
      <c r="AI132" s="219"/>
      <c r="AJ132" s="219"/>
      <c r="AK132" s="219"/>
      <c r="AL132" s="219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20"/>
    </row>
    <row r="133" spans="9:48" ht="29.25" customHeight="1">
      <c r="I133" s="217" t="s">
        <v>58</v>
      </c>
      <c r="J133" s="218"/>
      <c r="K133" s="218"/>
      <c r="L133" s="1"/>
      <c r="M133" s="219" t="str">
        <f>IF($AZ$105="","",IF($AW$105&gt;$AZ$105,$O$105,$AF$105))</f>
        <v>FH Aschaffenburg</v>
      </c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19"/>
      <c r="AG133" s="219"/>
      <c r="AH133" s="219"/>
      <c r="AI133" s="219"/>
      <c r="AJ133" s="219"/>
      <c r="AK133" s="219"/>
      <c r="AL133" s="219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20"/>
    </row>
    <row r="134" spans="9:48" ht="29.25" customHeight="1">
      <c r="I134" s="217" t="s">
        <v>59</v>
      </c>
      <c r="J134" s="218"/>
      <c r="K134" s="218"/>
      <c r="L134" s="1"/>
      <c r="M134" s="219" t="str">
        <f>IF($AZ$105="","",IF($AW$105&lt;$AZ$105,$O$105,$AF$105))</f>
        <v>FH München</v>
      </c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20"/>
    </row>
    <row r="135" spans="9:48" ht="29.25" customHeight="1">
      <c r="I135" s="217" t="s">
        <v>60</v>
      </c>
      <c r="J135" s="218"/>
      <c r="K135" s="218"/>
      <c r="L135" s="1"/>
      <c r="M135" s="219" t="str">
        <f>IF($AZ$101="","",IF($AW$101&gt;$AZ$101,$O$101,$AF$101))</f>
        <v>FH Rosenheim</v>
      </c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19"/>
      <c r="AG135" s="219"/>
      <c r="AH135" s="219"/>
      <c r="AI135" s="219"/>
      <c r="AJ135" s="219"/>
      <c r="AK135" s="219"/>
      <c r="AL135" s="219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20"/>
    </row>
    <row r="136" spans="9:48" ht="29.25" customHeight="1">
      <c r="I136" s="217" t="s">
        <v>61</v>
      </c>
      <c r="J136" s="218"/>
      <c r="K136" s="218"/>
      <c r="L136" s="1"/>
      <c r="M136" s="219" t="str">
        <f>IF($AZ$101="","",IF($AW$101&lt;$AZ$101,$O$101,$AF$101))</f>
        <v>FH Würzburg-Schweinfurt</v>
      </c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  <c r="AD136" s="219"/>
      <c r="AE136" s="219"/>
      <c r="AF136" s="219"/>
      <c r="AG136" s="219"/>
      <c r="AH136" s="219"/>
      <c r="AI136" s="219"/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20"/>
    </row>
    <row r="137" spans="9:48" ht="29.25" customHeight="1">
      <c r="I137" s="217" t="s">
        <v>62</v>
      </c>
      <c r="J137" s="218"/>
      <c r="K137" s="218"/>
      <c r="L137" s="1"/>
      <c r="M137" s="219" t="str">
        <f>IF($AZ$109="","",IF($BK$83=11,$BM$83,IF($BK$84=11,$BM$84,IF($BK$85=11,$BM$85))))</f>
        <v>FH Ansbach</v>
      </c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19"/>
      <c r="AG137" s="219"/>
      <c r="AH137" s="219"/>
      <c r="AI137" s="219"/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20"/>
    </row>
    <row r="138" spans="9:48" ht="29.25" customHeight="1">
      <c r="I138" s="217" t="s">
        <v>63</v>
      </c>
      <c r="J138" s="218"/>
      <c r="K138" s="218"/>
      <c r="L138" s="1"/>
      <c r="M138" s="219" t="str">
        <f>IF($AZ$109="","",IF($BK$83=12,$BM$83,IF($BK$84=12,$BM$84,IF($BK$85=12,$BM$85))))</f>
        <v>FH Augsburg</v>
      </c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20"/>
    </row>
    <row r="139" spans="9:48" ht="29.25" customHeight="1" thickBot="1">
      <c r="I139" s="350" t="s">
        <v>125</v>
      </c>
      <c r="J139" s="351"/>
      <c r="K139" s="351"/>
      <c r="L139" s="2"/>
      <c r="M139" s="352" t="str">
        <f>IF($AZ$109="","",IF($BK$83=13,$BM$83,IF($BK$84=13,$BM$84,IF($BK$85=13,$BM$85))))</f>
        <v>FH Kempten</v>
      </c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3"/>
    </row>
  </sheetData>
  <sheetProtection selectLockedCells="1"/>
  <mergeCells count="582">
    <mergeCell ref="D112:N112"/>
    <mergeCell ref="F109:N110"/>
    <mergeCell ref="H116:L116"/>
    <mergeCell ref="D105:E106"/>
    <mergeCell ref="D109:E110"/>
    <mergeCell ref="D113:E114"/>
    <mergeCell ref="F89:N90"/>
    <mergeCell ref="D93:E94"/>
    <mergeCell ref="F93:N94"/>
    <mergeCell ref="F101:N102"/>
    <mergeCell ref="H97:L97"/>
    <mergeCell ref="D101:E102"/>
    <mergeCell ref="AW75:BA75"/>
    <mergeCell ref="BB75:BC75"/>
    <mergeCell ref="B76:C77"/>
    <mergeCell ref="D76:N77"/>
    <mergeCell ref="O76:AD76"/>
    <mergeCell ref="AF76:AV76"/>
    <mergeCell ref="AW76:AX77"/>
    <mergeCell ref="AY76:AY77"/>
    <mergeCell ref="AZ76:BA77"/>
    <mergeCell ref="BB76:BC77"/>
    <mergeCell ref="I139:K139"/>
    <mergeCell ref="M139:AV139"/>
    <mergeCell ref="B75:C75"/>
    <mergeCell ref="D75:N75"/>
    <mergeCell ref="O75:AV75"/>
    <mergeCell ref="O77:AD77"/>
    <mergeCell ref="AF77:AV77"/>
    <mergeCell ref="F83:N84"/>
    <mergeCell ref="D83:E84"/>
    <mergeCell ref="D89:E90"/>
    <mergeCell ref="BB55:BC55"/>
    <mergeCell ref="AE22:AF22"/>
    <mergeCell ref="AG22:BC22"/>
    <mergeCell ref="AE72:AF72"/>
    <mergeCell ref="AG72:AR72"/>
    <mergeCell ref="AS72:AU72"/>
    <mergeCell ref="AV72:AW72"/>
    <mergeCell ref="AY72:AZ72"/>
    <mergeCell ref="BA72:BC72"/>
    <mergeCell ref="BB53:BC53"/>
    <mergeCell ref="D54:F54"/>
    <mergeCell ref="G54:I54"/>
    <mergeCell ref="J54:N54"/>
    <mergeCell ref="B55:C55"/>
    <mergeCell ref="D55:F55"/>
    <mergeCell ref="G55:I55"/>
    <mergeCell ref="J55:N55"/>
    <mergeCell ref="AW54:AX54"/>
    <mergeCell ref="AZ54:BA54"/>
    <mergeCell ref="BB54:BC54"/>
    <mergeCell ref="B53:C53"/>
    <mergeCell ref="D53:F53"/>
    <mergeCell ref="G53:I53"/>
    <mergeCell ref="J53:N53"/>
    <mergeCell ref="AW53:AX53"/>
    <mergeCell ref="AZ53:BA53"/>
    <mergeCell ref="B54:C54"/>
    <mergeCell ref="BB51:BC51"/>
    <mergeCell ref="B52:C52"/>
    <mergeCell ref="D52:F52"/>
    <mergeCell ref="G52:I52"/>
    <mergeCell ref="J52:N52"/>
    <mergeCell ref="AW52:AX52"/>
    <mergeCell ref="AZ52:BA52"/>
    <mergeCell ref="BB52:BC52"/>
    <mergeCell ref="B51:C51"/>
    <mergeCell ref="D51:F51"/>
    <mergeCell ref="G51:I51"/>
    <mergeCell ref="J51:N51"/>
    <mergeCell ref="AW50:AX50"/>
    <mergeCell ref="AZ50:BA50"/>
    <mergeCell ref="AW51:AX51"/>
    <mergeCell ref="AZ51:BA51"/>
    <mergeCell ref="BB50:BC50"/>
    <mergeCell ref="B50:C50"/>
    <mergeCell ref="D50:F50"/>
    <mergeCell ref="G50:I50"/>
    <mergeCell ref="J50:N50"/>
    <mergeCell ref="I137:K137"/>
    <mergeCell ref="M137:AV137"/>
    <mergeCell ref="I138:K138"/>
    <mergeCell ref="M138:AV138"/>
    <mergeCell ref="I135:K135"/>
    <mergeCell ref="M135:AV135"/>
    <mergeCell ref="I136:K136"/>
    <mergeCell ref="M136:AV136"/>
    <mergeCell ref="I133:K133"/>
    <mergeCell ref="M133:AV133"/>
    <mergeCell ref="I134:K134"/>
    <mergeCell ref="M134:AV134"/>
    <mergeCell ref="I131:K131"/>
    <mergeCell ref="M131:AV131"/>
    <mergeCell ref="I132:K132"/>
    <mergeCell ref="M132:AV132"/>
    <mergeCell ref="U116:V116"/>
    <mergeCell ref="X116:AB116"/>
    <mergeCell ref="AL116:AP116"/>
    <mergeCell ref="O106:AD106"/>
    <mergeCell ref="AF106:AV106"/>
    <mergeCell ref="O114:AD114"/>
    <mergeCell ref="AF114:AV114"/>
    <mergeCell ref="O110:AD110"/>
    <mergeCell ref="AF110:AV110"/>
    <mergeCell ref="O112:AV112"/>
    <mergeCell ref="U97:V97"/>
    <mergeCell ref="X97:AB97"/>
    <mergeCell ref="AL97:AP97"/>
    <mergeCell ref="F105:N106"/>
    <mergeCell ref="D100:N100"/>
    <mergeCell ref="O100:AV100"/>
    <mergeCell ref="O102:AD102"/>
    <mergeCell ref="AF102:AV102"/>
    <mergeCell ref="D104:N104"/>
    <mergeCell ref="O104:AV104"/>
    <mergeCell ref="AW104:BA104"/>
    <mergeCell ref="BB104:BC104"/>
    <mergeCell ref="B105:C106"/>
    <mergeCell ref="O105:AD105"/>
    <mergeCell ref="AF105:AV105"/>
    <mergeCell ref="AW105:AX106"/>
    <mergeCell ref="AY105:AY106"/>
    <mergeCell ref="AZ105:BA106"/>
    <mergeCell ref="BB105:BC106"/>
    <mergeCell ref="B104:C104"/>
    <mergeCell ref="AW100:BA100"/>
    <mergeCell ref="BB100:BC100"/>
    <mergeCell ref="B101:C102"/>
    <mergeCell ref="O101:AD101"/>
    <mergeCell ref="AF101:AV101"/>
    <mergeCell ref="AW101:AX102"/>
    <mergeCell ref="AY101:AY102"/>
    <mergeCell ref="AZ101:BA102"/>
    <mergeCell ref="BB101:BC102"/>
    <mergeCell ref="B100:C100"/>
    <mergeCell ref="BB112:BC112"/>
    <mergeCell ref="B113:C114"/>
    <mergeCell ref="O113:AD113"/>
    <mergeCell ref="AF113:AV113"/>
    <mergeCell ref="AW113:AX114"/>
    <mergeCell ref="AY113:AY114"/>
    <mergeCell ref="AZ113:BA114"/>
    <mergeCell ref="BB113:BC114"/>
    <mergeCell ref="B112:C112"/>
    <mergeCell ref="F113:N114"/>
    <mergeCell ref="AW108:BA108"/>
    <mergeCell ref="AW112:BA112"/>
    <mergeCell ref="AF109:AV109"/>
    <mergeCell ref="AW109:AX110"/>
    <mergeCell ref="AY109:AY110"/>
    <mergeCell ref="AZ109:BA110"/>
    <mergeCell ref="AL86:AP86"/>
    <mergeCell ref="AS71:AU71"/>
    <mergeCell ref="M129:AV129"/>
    <mergeCell ref="M127:AV127"/>
    <mergeCell ref="U86:V86"/>
    <mergeCell ref="AF124:AV124"/>
    <mergeCell ref="O120:AD120"/>
    <mergeCell ref="AF120:AV120"/>
    <mergeCell ref="AF94:AV94"/>
    <mergeCell ref="D108:N108"/>
    <mergeCell ref="BB61:BC61"/>
    <mergeCell ref="AY71:AZ71"/>
    <mergeCell ref="BA71:BC71"/>
    <mergeCell ref="AW61:AX61"/>
    <mergeCell ref="AZ61:BA61"/>
    <mergeCell ref="AY70:AZ70"/>
    <mergeCell ref="AV70:AW70"/>
    <mergeCell ref="BA70:BC70"/>
    <mergeCell ref="AY69:AZ69"/>
    <mergeCell ref="BA69:BC69"/>
    <mergeCell ref="B61:C61"/>
    <mergeCell ref="D61:F61"/>
    <mergeCell ref="G61:I61"/>
    <mergeCell ref="J61:N61"/>
    <mergeCell ref="BB59:BC59"/>
    <mergeCell ref="B60:C60"/>
    <mergeCell ref="D60:F60"/>
    <mergeCell ref="G60:I60"/>
    <mergeCell ref="J60:N60"/>
    <mergeCell ref="AW60:AX60"/>
    <mergeCell ref="AZ60:BA60"/>
    <mergeCell ref="BB60:BC60"/>
    <mergeCell ref="AW59:AX59"/>
    <mergeCell ref="AZ59:BA59"/>
    <mergeCell ref="AZ55:BA55"/>
    <mergeCell ref="B59:C59"/>
    <mergeCell ref="D59:F59"/>
    <mergeCell ref="G59:I59"/>
    <mergeCell ref="J59:N59"/>
    <mergeCell ref="B57:C57"/>
    <mergeCell ref="D57:F57"/>
    <mergeCell ref="G57:I57"/>
    <mergeCell ref="J57:N57"/>
    <mergeCell ref="BB57:BC57"/>
    <mergeCell ref="B58:C58"/>
    <mergeCell ref="D58:F58"/>
    <mergeCell ref="G58:I58"/>
    <mergeCell ref="J58:N58"/>
    <mergeCell ref="AW58:AX58"/>
    <mergeCell ref="AZ58:BA58"/>
    <mergeCell ref="BB58:BC58"/>
    <mergeCell ref="AW57:AX57"/>
    <mergeCell ref="AZ57:BA57"/>
    <mergeCell ref="BB49:BC49"/>
    <mergeCell ref="B56:C56"/>
    <mergeCell ref="D56:F56"/>
    <mergeCell ref="G56:I56"/>
    <mergeCell ref="J56:N56"/>
    <mergeCell ref="AW56:AX56"/>
    <mergeCell ref="AZ56:BA56"/>
    <mergeCell ref="BB56:BC56"/>
    <mergeCell ref="AW49:AX49"/>
    <mergeCell ref="AZ49:BA49"/>
    <mergeCell ref="B49:C49"/>
    <mergeCell ref="D49:F49"/>
    <mergeCell ref="G49:I49"/>
    <mergeCell ref="J49:N49"/>
    <mergeCell ref="BB47:BC47"/>
    <mergeCell ref="B48:C48"/>
    <mergeCell ref="D48:F48"/>
    <mergeCell ref="G48:I48"/>
    <mergeCell ref="J48:N48"/>
    <mergeCell ref="AW48:AX48"/>
    <mergeCell ref="AZ48:BA48"/>
    <mergeCell ref="BB48:BC48"/>
    <mergeCell ref="AW47:AX47"/>
    <mergeCell ref="AZ47:BA47"/>
    <mergeCell ref="B47:C47"/>
    <mergeCell ref="D47:F47"/>
    <mergeCell ref="G47:I47"/>
    <mergeCell ref="J47:N47"/>
    <mergeCell ref="AZ46:BA46"/>
    <mergeCell ref="BB46:BC46"/>
    <mergeCell ref="B71:C71"/>
    <mergeCell ref="D71:O71"/>
    <mergeCell ref="P71:R71"/>
    <mergeCell ref="S71:T71"/>
    <mergeCell ref="V71:W71"/>
    <mergeCell ref="X71:Z71"/>
    <mergeCell ref="AE71:AF71"/>
    <mergeCell ref="B46:C46"/>
    <mergeCell ref="D69:O69"/>
    <mergeCell ref="X69:Z69"/>
    <mergeCell ref="P67:R67"/>
    <mergeCell ref="AW46:AX46"/>
    <mergeCell ref="D46:F46"/>
    <mergeCell ref="G46:I46"/>
    <mergeCell ref="J46:N46"/>
    <mergeCell ref="AW55:AX55"/>
    <mergeCell ref="V68:W68"/>
    <mergeCell ref="X68:Z68"/>
    <mergeCell ref="A2:AP2"/>
    <mergeCell ref="A3:AP3"/>
    <mergeCell ref="A4:AP4"/>
    <mergeCell ref="B20:C20"/>
    <mergeCell ref="AE16:AF16"/>
    <mergeCell ref="B17:C17"/>
    <mergeCell ref="B18:C18"/>
    <mergeCell ref="B19:C19"/>
    <mergeCell ref="D18:Z18"/>
    <mergeCell ref="D19:Z19"/>
    <mergeCell ref="AW45:AX45"/>
    <mergeCell ref="AZ45:BA45"/>
    <mergeCell ref="BB45:BC45"/>
    <mergeCell ref="D45:F45"/>
    <mergeCell ref="G45:I45"/>
    <mergeCell ref="J45:N45"/>
    <mergeCell ref="B70:C70"/>
    <mergeCell ref="AE20:AF20"/>
    <mergeCell ref="B67:C67"/>
    <mergeCell ref="B68:C68"/>
    <mergeCell ref="D68:O68"/>
    <mergeCell ref="P68:R68"/>
    <mergeCell ref="S68:T68"/>
    <mergeCell ref="D66:O66"/>
    <mergeCell ref="V70:W70"/>
    <mergeCell ref="B69:C69"/>
    <mergeCell ref="AE70:AF70"/>
    <mergeCell ref="AG70:AR70"/>
    <mergeCell ref="X66:Z66"/>
    <mergeCell ref="AE68:AF68"/>
    <mergeCell ref="AG68:AR68"/>
    <mergeCell ref="AE69:AF69"/>
    <mergeCell ref="AE66:AF66"/>
    <mergeCell ref="AG66:AR66"/>
    <mergeCell ref="AE67:AF67"/>
    <mergeCell ref="X70:Z70"/>
    <mergeCell ref="H86:L86"/>
    <mergeCell ref="D70:O70"/>
    <mergeCell ref="P70:R70"/>
    <mergeCell ref="S70:T70"/>
    <mergeCell ref="H79:L79"/>
    <mergeCell ref="O84:AD84"/>
    <mergeCell ref="X86:AB86"/>
    <mergeCell ref="P69:R69"/>
    <mergeCell ref="S69:T69"/>
    <mergeCell ref="V69:W69"/>
    <mergeCell ref="P66:R66"/>
    <mergeCell ref="S66:T66"/>
    <mergeCell ref="S67:T67"/>
    <mergeCell ref="V67:W67"/>
    <mergeCell ref="AG67:AR67"/>
    <mergeCell ref="B65:O65"/>
    <mergeCell ref="P65:R65"/>
    <mergeCell ref="S65:W65"/>
    <mergeCell ref="X65:Z65"/>
    <mergeCell ref="AE65:AR65"/>
    <mergeCell ref="V66:W66"/>
    <mergeCell ref="D67:O67"/>
    <mergeCell ref="B66:C66"/>
    <mergeCell ref="X67:Z67"/>
    <mergeCell ref="AW44:AX44"/>
    <mergeCell ref="AZ44:BA44"/>
    <mergeCell ref="BB44:BC44"/>
    <mergeCell ref="D44:F44"/>
    <mergeCell ref="G44:I44"/>
    <mergeCell ref="J44:N44"/>
    <mergeCell ref="AW43:AX43"/>
    <mergeCell ref="AZ43:BA43"/>
    <mergeCell ref="BB43:BC43"/>
    <mergeCell ref="D43:F43"/>
    <mergeCell ref="G43:I43"/>
    <mergeCell ref="J43:N43"/>
    <mergeCell ref="AW42:AX42"/>
    <mergeCell ref="AZ42:BA42"/>
    <mergeCell ref="BB42:BC42"/>
    <mergeCell ref="D42:F42"/>
    <mergeCell ref="G42:I42"/>
    <mergeCell ref="J42:N42"/>
    <mergeCell ref="AW41:AX41"/>
    <mergeCell ref="AZ41:BA41"/>
    <mergeCell ref="BB41:BC41"/>
    <mergeCell ref="D41:F41"/>
    <mergeCell ref="G41:I41"/>
    <mergeCell ref="J41:N41"/>
    <mergeCell ref="AW40:AX40"/>
    <mergeCell ref="AZ40:BA40"/>
    <mergeCell ref="BB40:BC40"/>
    <mergeCell ref="D40:F40"/>
    <mergeCell ref="G40:I40"/>
    <mergeCell ref="J40:N40"/>
    <mergeCell ref="AW39:AX39"/>
    <mergeCell ref="AZ39:BA39"/>
    <mergeCell ref="BB39:BC39"/>
    <mergeCell ref="D39:F39"/>
    <mergeCell ref="G39:I39"/>
    <mergeCell ref="J39:N39"/>
    <mergeCell ref="AW38:AX38"/>
    <mergeCell ref="AZ38:BA38"/>
    <mergeCell ref="BB38:BC38"/>
    <mergeCell ref="D38:F38"/>
    <mergeCell ref="G38:I38"/>
    <mergeCell ref="J38:N38"/>
    <mergeCell ref="AW37:AX37"/>
    <mergeCell ref="AZ37:BA37"/>
    <mergeCell ref="BB37:BC37"/>
    <mergeCell ref="D37:F37"/>
    <mergeCell ref="G37:I37"/>
    <mergeCell ref="J37:N37"/>
    <mergeCell ref="AW36:AX36"/>
    <mergeCell ref="AZ36:BA36"/>
    <mergeCell ref="BB36:BC36"/>
    <mergeCell ref="D36:F36"/>
    <mergeCell ref="G36:I36"/>
    <mergeCell ref="J36:N36"/>
    <mergeCell ref="AZ34:BA34"/>
    <mergeCell ref="BB34:BC34"/>
    <mergeCell ref="D35:F35"/>
    <mergeCell ref="G35:I35"/>
    <mergeCell ref="J35:N35"/>
    <mergeCell ref="AW35:AX35"/>
    <mergeCell ref="AZ35:BA35"/>
    <mergeCell ref="BB35:BC35"/>
    <mergeCell ref="J34:N34"/>
    <mergeCell ref="AW34:AX34"/>
    <mergeCell ref="AZ32:BA32"/>
    <mergeCell ref="BB32:BC32"/>
    <mergeCell ref="D33:F33"/>
    <mergeCell ref="G33:I33"/>
    <mergeCell ref="J33:N33"/>
    <mergeCell ref="AW33:AX33"/>
    <mergeCell ref="AZ33:BA33"/>
    <mergeCell ref="BB33:BC33"/>
    <mergeCell ref="J32:N32"/>
    <mergeCell ref="AW32:AX32"/>
    <mergeCell ref="AZ30:BA30"/>
    <mergeCell ref="BB30:BC30"/>
    <mergeCell ref="D31:F31"/>
    <mergeCell ref="G31:I31"/>
    <mergeCell ref="J31:N31"/>
    <mergeCell ref="AW31:AX31"/>
    <mergeCell ref="AZ31:BA31"/>
    <mergeCell ref="BB31:BC31"/>
    <mergeCell ref="J30:N30"/>
    <mergeCell ref="AW30:AX30"/>
    <mergeCell ref="AW29:AX29"/>
    <mergeCell ref="AZ29:BA29"/>
    <mergeCell ref="BB29:BC29"/>
    <mergeCell ref="D29:F29"/>
    <mergeCell ref="G29:I29"/>
    <mergeCell ref="J29:N29"/>
    <mergeCell ref="AW28:AX28"/>
    <mergeCell ref="AZ28:BA28"/>
    <mergeCell ref="J28:N28"/>
    <mergeCell ref="BB28:BC28"/>
    <mergeCell ref="B44:C44"/>
    <mergeCell ref="B45:C45"/>
    <mergeCell ref="D32:F32"/>
    <mergeCell ref="G32:I32"/>
    <mergeCell ref="D34:F34"/>
    <mergeCell ref="G34:I34"/>
    <mergeCell ref="B40:C40"/>
    <mergeCell ref="B41:C41"/>
    <mergeCell ref="B42:C42"/>
    <mergeCell ref="B43:C43"/>
    <mergeCell ref="D27:F27"/>
    <mergeCell ref="G27:I27"/>
    <mergeCell ref="D30:F30"/>
    <mergeCell ref="G30:I30"/>
    <mergeCell ref="D28:F28"/>
    <mergeCell ref="G28:I28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5:C25"/>
    <mergeCell ref="BB25:BC25"/>
    <mergeCell ref="AW25:BA25"/>
    <mergeCell ref="J25:N25"/>
    <mergeCell ref="D25:F25"/>
    <mergeCell ref="G25:I25"/>
    <mergeCell ref="O25:AV25"/>
    <mergeCell ref="AE18:AF18"/>
    <mergeCell ref="AG20:BC20"/>
    <mergeCell ref="AG21:BC21"/>
    <mergeCell ref="AE19:AF19"/>
    <mergeCell ref="B27:C27"/>
    <mergeCell ref="J27:N27"/>
    <mergeCell ref="D16:Z16"/>
    <mergeCell ref="D17:Z17"/>
    <mergeCell ref="D20:Z20"/>
    <mergeCell ref="D21:Z21"/>
    <mergeCell ref="B26:C26"/>
    <mergeCell ref="D26:F26"/>
    <mergeCell ref="G26:I26"/>
    <mergeCell ref="J26:N26"/>
    <mergeCell ref="AE15:BC15"/>
    <mergeCell ref="B21:C21"/>
    <mergeCell ref="B16:C16"/>
    <mergeCell ref="X10:AB10"/>
    <mergeCell ref="H10:L10"/>
    <mergeCell ref="AL10:AP10"/>
    <mergeCell ref="U10:V10"/>
    <mergeCell ref="B15:Z15"/>
    <mergeCell ref="AE21:AF21"/>
    <mergeCell ref="AE17:AF17"/>
    <mergeCell ref="AG16:BC16"/>
    <mergeCell ref="AG17:BC17"/>
    <mergeCell ref="AG18:BC18"/>
    <mergeCell ref="AG19:BC19"/>
    <mergeCell ref="AZ26:BA26"/>
    <mergeCell ref="AW27:AX27"/>
    <mergeCell ref="AZ27:BA27"/>
    <mergeCell ref="BB27:BC27"/>
    <mergeCell ref="BB26:BC26"/>
    <mergeCell ref="AW26:AX26"/>
    <mergeCell ref="AS65:AU65"/>
    <mergeCell ref="AV65:AZ65"/>
    <mergeCell ref="BA65:BC65"/>
    <mergeCell ref="AY66:AZ66"/>
    <mergeCell ref="BA66:BC66"/>
    <mergeCell ref="AS66:AU66"/>
    <mergeCell ref="AV66:AW66"/>
    <mergeCell ref="AY67:AZ67"/>
    <mergeCell ref="BA67:BC67"/>
    <mergeCell ref="AY68:AZ68"/>
    <mergeCell ref="BA68:BC68"/>
    <mergeCell ref="AS67:AU67"/>
    <mergeCell ref="AV67:AW67"/>
    <mergeCell ref="AS68:AU68"/>
    <mergeCell ref="AV68:AW68"/>
    <mergeCell ref="AV71:AW71"/>
    <mergeCell ref="AG69:AR69"/>
    <mergeCell ref="AS69:AU69"/>
    <mergeCell ref="AV69:AW69"/>
    <mergeCell ref="AS70:AU70"/>
    <mergeCell ref="AG71:AR71"/>
    <mergeCell ref="B108:C108"/>
    <mergeCell ref="O108:AV108"/>
    <mergeCell ref="I130:K130"/>
    <mergeCell ref="M128:AV128"/>
    <mergeCell ref="I127:K127"/>
    <mergeCell ref="I128:K128"/>
    <mergeCell ref="I129:K129"/>
    <mergeCell ref="M130:AV130"/>
    <mergeCell ref="B109:C110"/>
    <mergeCell ref="O109:AD109"/>
    <mergeCell ref="D88:N88"/>
    <mergeCell ref="O88:AV88"/>
    <mergeCell ref="AW88:BA88"/>
    <mergeCell ref="B118:C118"/>
    <mergeCell ref="D118:N118"/>
    <mergeCell ref="O118:AV118"/>
    <mergeCell ref="AF90:AV90"/>
    <mergeCell ref="B92:C92"/>
    <mergeCell ref="D92:N92"/>
    <mergeCell ref="O92:AV92"/>
    <mergeCell ref="BB88:BC88"/>
    <mergeCell ref="B89:C90"/>
    <mergeCell ref="O89:AD89"/>
    <mergeCell ref="AF89:AV89"/>
    <mergeCell ref="AW89:AX90"/>
    <mergeCell ref="AY89:AY90"/>
    <mergeCell ref="AZ89:BA90"/>
    <mergeCell ref="BB89:BC90"/>
    <mergeCell ref="O90:AD90"/>
    <mergeCell ref="B88:C88"/>
    <mergeCell ref="B93:C94"/>
    <mergeCell ref="O93:AD93"/>
    <mergeCell ref="AF93:AV93"/>
    <mergeCell ref="AW93:AX94"/>
    <mergeCell ref="O94:AD94"/>
    <mergeCell ref="AY119:AY120"/>
    <mergeCell ref="AZ119:BA120"/>
    <mergeCell ref="BB119:BC120"/>
    <mergeCell ref="AW92:BA92"/>
    <mergeCell ref="BB92:BC92"/>
    <mergeCell ref="AY93:AY94"/>
    <mergeCell ref="AZ93:BA94"/>
    <mergeCell ref="BB93:BC94"/>
    <mergeCell ref="BB108:BC108"/>
    <mergeCell ref="BB109:BC110"/>
    <mergeCell ref="B119:C120"/>
    <mergeCell ref="O119:AD119"/>
    <mergeCell ref="AF119:AV119"/>
    <mergeCell ref="AW123:AX124"/>
    <mergeCell ref="AW119:AX120"/>
    <mergeCell ref="F119:N120"/>
    <mergeCell ref="F123:N124"/>
    <mergeCell ref="D123:E124"/>
    <mergeCell ref="D119:E120"/>
    <mergeCell ref="AY123:AY124"/>
    <mergeCell ref="AZ123:BA124"/>
    <mergeCell ref="BB123:BC124"/>
    <mergeCell ref="B123:C124"/>
    <mergeCell ref="O123:AD123"/>
    <mergeCell ref="AF123:AV123"/>
    <mergeCell ref="O124:AD124"/>
    <mergeCell ref="B82:C82"/>
    <mergeCell ref="D82:N82"/>
    <mergeCell ref="O82:AV82"/>
    <mergeCell ref="BB122:BC122"/>
    <mergeCell ref="B122:C122"/>
    <mergeCell ref="D122:N122"/>
    <mergeCell ref="O122:AV122"/>
    <mergeCell ref="AW122:BA122"/>
    <mergeCell ref="AW118:BA118"/>
    <mergeCell ref="BB118:BC118"/>
    <mergeCell ref="AW82:BA82"/>
    <mergeCell ref="BB82:BC82"/>
    <mergeCell ref="AY83:AY84"/>
    <mergeCell ref="AZ83:BA84"/>
    <mergeCell ref="A6:BD8"/>
    <mergeCell ref="B83:C84"/>
    <mergeCell ref="O83:AD83"/>
    <mergeCell ref="AF83:AV83"/>
    <mergeCell ref="AW83:AX84"/>
    <mergeCell ref="BB83:BC84"/>
    <mergeCell ref="U79:V79"/>
    <mergeCell ref="X79:AB79"/>
    <mergeCell ref="AL79:AP79"/>
    <mergeCell ref="AF84:AV84"/>
  </mergeCells>
  <dataValidations count="1">
    <dataValidation type="list" allowBlank="1" showInputMessage="1" showErrorMessage="1" sqref="W63">
      <formula1>$BM$29:$BM$30</formula1>
    </dataValidation>
  </dataValidations>
  <printOptions/>
  <pageMargins left="0.92" right="0.3937007874015748" top="0.3937007874015748" bottom="0.3937007874015748" header="0" footer="0"/>
  <pageSetup horizontalDpi="600" verticalDpi="600" orientation="portrait" paperSize="9" scale="90" r:id="rId2"/>
  <rowBreaks count="2" manualBreakCount="2">
    <brk id="62" max="255" man="1"/>
    <brk id="124" max="255" man="1"/>
  </rowBreaks>
  <colBreaks count="1" manualBreakCount="1">
    <brk id="56" max="9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DL125"/>
  <sheetViews>
    <sheetView showGridLines="0" workbookViewId="0" topLeftCell="A26">
      <selection activeCell="AW26" sqref="AW26:AX26"/>
    </sheetView>
  </sheetViews>
  <sheetFormatPr defaultColWidth="11.421875" defaultRowHeight="12.75" outlineLevelCol="1"/>
  <cols>
    <col min="1" max="55" width="1.7109375" style="44" customWidth="1"/>
    <col min="56" max="56" width="1.7109375" style="65" customWidth="1"/>
    <col min="57" max="57" width="1.7109375" style="47" hidden="1" customWidth="1" outlineLevel="1"/>
    <col min="58" max="58" width="2.8515625" style="47" hidden="1" customWidth="1" outlineLevel="1"/>
    <col min="59" max="59" width="2.140625" style="47" hidden="1" customWidth="1" outlineLevel="1"/>
    <col min="60" max="60" width="2.8515625" style="47" hidden="1" customWidth="1" outlineLevel="1"/>
    <col min="61" max="64" width="1.7109375" style="47" hidden="1" customWidth="1" outlineLevel="1"/>
    <col min="65" max="65" width="21.28125" style="47" hidden="1" customWidth="1" outlineLevel="1"/>
    <col min="66" max="66" width="2.28125" style="47" hidden="1" customWidth="1" outlineLevel="1"/>
    <col min="67" max="67" width="3.140625" style="47" hidden="1" customWidth="1" outlineLevel="1"/>
    <col min="68" max="68" width="1.7109375" style="47" hidden="1" customWidth="1" outlineLevel="1"/>
    <col min="69" max="69" width="2.28125" style="47" hidden="1" customWidth="1" outlineLevel="1"/>
    <col min="70" max="70" width="2.57421875" style="47" hidden="1" customWidth="1" outlineLevel="1"/>
    <col min="71" max="72" width="1.7109375" style="47" hidden="1" customWidth="1" outlineLevel="1"/>
    <col min="73" max="73" width="2.421875" style="47" hidden="1" customWidth="1" outlineLevel="1"/>
    <col min="74" max="80" width="1.7109375" style="48" hidden="1" customWidth="1" outlineLevel="1"/>
    <col min="81" max="82" width="1.7109375" style="49" hidden="1" customWidth="1" outlineLevel="1"/>
    <col min="83" max="83" width="4.00390625" style="49" hidden="1" customWidth="1" outlineLevel="1"/>
    <col min="84" max="84" width="1.7109375" style="49" hidden="1" customWidth="1" outlineLevel="1"/>
    <col min="85" max="85" width="1.7109375" style="49" customWidth="1" collapsed="1"/>
    <col min="86" max="92" width="1.7109375" style="49" customWidth="1"/>
    <col min="93" max="16384" width="1.7109375" style="65" customWidth="1"/>
  </cols>
  <sheetData>
    <row r="1" spans="1:92" s="50" customFormat="1" ht="7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6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8"/>
      <c r="BW1" s="48"/>
      <c r="BX1" s="48"/>
      <c r="BY1" s="48"/>
      <c r="BZ1" s="48"/>
      <c r="CA1" s="48"/>
      <c r="CB1" s="48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</row>
    <row r="2" spans="1:92" s="50" customFormat="1" ht="31.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6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8"/>
      <c r="BW2" s="48"/>
      <c r="BX2" s="48"/>
      <c r="BY2" s="48"/>
      <c r="BZ2" s="48"/>
      <c r="CA2" s="48"/>
      <c r="CB2" s="48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</row>
    <row r="3" spans="1:92" s="55" customFormat="1" ht="27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51"/>
      <c r="AR3" s="51"/>
      <c r="AS3" s="51"/>
      <c r="AT3" s="51" t="s">
        <v>36</v>
      </c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3"/>
      <c r="BW3" s="53"/>
      <c r="BX3" s="53"/>
      <c r="BY3" s="53"/>
      <c r="BZ3" s="53"/>
      <c r="CA3" s="53"/>
      <c r="CB3" s="53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</row>
    <row r="4" spans="1:92" s="60" customFormat="1" ht="15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8"/>
      <c r="BW4" s="58"/>
      <c r="BX4" s="58"/>
      <c r="BY4" s="58"/>
      <c r="BZ4" s="58"/>
      <c r="CA4" s="58"/>
      <c r="CB4" s="58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</row>
    <row r="5" spans="43:92" s="60" customFormat="1" ht="6" customHeight="1"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8"/>
      <c r="BW5" s="58"/>
      <c r="BX5" s="58"/>
      <c r="BY5" s="58"/>
      <c r="BZ5" s="58"/>
      <c r="CA5" s="58"/>
      <c r="CB5" s="58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</row>
    <row r="6" spans="1:92" s="60" customFormat="1" ht="15.75" customHeight="1">
      <c r="A6" s="318" t="s">
        <v>127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56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8"/>
      <c r="BW6" s="58"/>
      <c r="BX6" s="58"/>
      <c r="BY6" s="58"/>
      <c r="BZ6" s="58"/>
      <c r="CA6" s="58"/>
      <c r="CB6" s="58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</row>
    <row r="7" spans="1:92" s="60" customFormat="1" ht="6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56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8"/>
      <c r="BW7" s="58"/>
      <c r="BX7" s="58"/>
      <c r="BY7" s="58"/>
      <c r="BZ7" s="58"/>
      <c r="CA7" s="58"/>
      <c r="CB7" s="58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</row>
    <row r="8" spans="1:92" s="60" customFormat="1" ht="15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56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8"/>
      <c r="BW8" s="58"/>
      <c r="BX8" s="58"/>
      <c r="BY8" s="58"/>
      <c r="BZ8" s="58"/>
      <c r="CA8" s="58"/>
      <c r="CB8" s="58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</row>
    <row r="9" spans="57:92" s="60" customFormat="1" ht="6" customHeight="1"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8"/>
      <c r="BW9" s="58"/>
      <c r="BX9" s="58"/>
      <c r="BY9" s="58"/>
      <c r="BZ9" s="58"/>
      <c r="CA9" s="58"/>
      <c r="CB9" s="58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</row>
    <row r="10" spans="7:92" s="60" customFormat="1" ht="15.75">
      <c r="G10" s="61" t="s">
        <v>0</v>
      </c>
      <c r="H10" s="264">
        <v>0.3958333333333333</v>
      </c>
      <c r="I10" s="264"/>
      <c r="J10" s="264"/>
      <c r="K10" s="264"/>
      <c r="L10" s="264"/>
      <c r="M10" s="50" t="s">
        <v>1</v>
      </c>
      <c r="T10" s="61" t="s">
        <v>2</v>
      </c>
      <c r="U10" s="187">
        <v>1</v>
      </c>
      <c r="V10" s="187" t="s">
        <v>3</v>
      </c>
      <c r="W10" s="62" t="s">
        <v>37</v>
      </c>
      <c r="X10" s="188">
        <v>0.010416666666666666</v>
      </c>
      <c r="Y10" s="188"/>
      <c r="Z10" s="188"/>
      <c r="AA10" s="188"/>
      <c r="AB10" s="188"/>
      <c r="AC10" s="50" t="s">
        <v>4</v>
      </c>
      <c r="AK10" s="61" t="s">
        <v>5</v>
      </c>
      <c r="AL10" s="188">
        <v>0.0020833333333333333</v>
      </c>
      <c r="AM10" s="188"/>
      <c r="AN10" s="188"/>
      <c r="AO10" s="188"/>
      <c r="AP10" s="188"/>
      <c r="AQ10" s="50" t="s">
        <v>4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8"/>
      <c r="BW10" s="58"/>
      <c r="BX10" s="58"/>
      <c r="BY10" s="58"/>
      <c r="BZ10" s="58"/>
      <c r="CA10" s="58"/>
      <c r="CB10" s="58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</row>
    <row r="11" spans="1:92" s="63" customFormat="1" ht="9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48"/>
      <c r="BX11" s="48"/>
      <c r="BY11" s="48"/>
      <c r="BZ11" s="48"/>
      <c r="CA11" s="48"/>
      <c r="CB11" s="48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</row>
    <row r="12" spans="1:92" s="63" customFormat="1" ht="6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8"/>
      <c r="BW12" s="48"/>
      <c r="BX12" s="48"/>
      <c r="BY12" s="48"/>
      <c r="BZ12" s="48"/>
      <c r="CA12" s="48"/>
      <c r="CB12" s="48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</row>
    <row r="13" spans="1:92" s="63" customFormat="1" ht="12.75">
      <c r="A13" s="44"/>
      <c r="B13" s="64" t="s">
        <v>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8"/>
      <c r="BW13" s="48"/>
      <c r="BX13" s="48"/>
      <c r="BY13" s="48"/>
      <c r="BZ13" s="48"/>
      <c r="CA13" s="48"/>
      <c r="CB13" s="48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</row>
    <row r="14" spans="1:92" s="63" customFormat="1" ht="6" customHeight="1" thickBo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8"/>
      <c r="BW14" s="48"/>
      <c r="BX14" s="48"/>
      <c r="BY14" s="48"/>
      <c r="BZ14" s="48"/>
      <c r="CA14" s="48"/>
      <c r="CB14" s="48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</row>
    <row r="15" spans="1:92" s="63" customFormat="1" ht="16.5" thickBot="1">
      <c r="A15" s="44"/>
      <c r="B15" s="265" t="s">
        <v>12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7"/>
      <c r="AA15" s="44"/>
      <c r="AB15" s="44"/>
      <c r="AC15" s="44"/>
      <c r="AD15" s="44"/>
      <c r="AE15" s="265" t="s">
        <v>13</v>
      </c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8"/>
      <c r="BW15" s="48"/>
      <c r="BX15" s="48"/>
      <c r="BY15" s="48"/>
      <c r="BZ15" s="48"/>
      <c r="CA15" s="48"/>
      <c r="CB15" s="48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</row>
    <row r="16" spans="2:92" s="84" customFormat="1" ht="12.75">
      <c r="B16" s="262" t="s">
        <v>7</v>
      </c>
      <c r="C16" s="263"/>
      <c r="D16" s="253" t="s">
        <v>43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4"/>
      <c r="AE16" s="262" t="s">
        <v>7</v>
      </c>
      <c r="AF16" s="263"/>
      <c r="AG16" s="253" t="s">
        <v>49</v>
      </c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4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70"/>
      <c r="BW16" s="170"/>
      <c r="BX16" s="170"/>
      <c r="BY16" s="170"/>
      <c r="BZ16" s="170"/>
      <c r="CA16" s="170"/>
      <c r="CB16" s="170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</row>
    <row r="17" spans="2:92" s="84" customFormat="1" ht="12.75">
      <c r="B17" s="268" t="s">
        <v>8</v>
      </c>
      <c r="C17" s="269"/>
      <c r="D17" s="255" t="s">
        <v>44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6"/>
      <c r="AE17" s="268" t="s">
        <v>8</v>
      </c>
      <c r="AF17" s="269"/>
      <c r="AG17" s="255" t="s">
        <v>45</v>
      </c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6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70"/>
      <c r="BW17" s="170"/>
      <c r="BX17" s="170"/>
      <c r="BY17" s="170"/>
      <c r="BZ17" s="170"/>
      <c r="CA17" s="170"/>
      <c r="CB17" s="170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</row>
    <row r="18" spans="2:92" s="84" customFormat="1" ht="12.75">
      <c r="B18" s="268" t="s">
        <v>9</v>
      </c>
      <c r="C18" s="269"/>
      <c r="D18" s="255" t="s">
        <v>45</v>
      </c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6"/>
      <c r="AE18" s="268" t="s">
        <v>9</v>
      </c>
      <c r="AF18" s="269"/>
      <c r="AG18" s="255" t="s">
        <v>50</v>
      </c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6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70"/>
      <c r="BX18" s="170"/>
      <c r="BY18" s="170"/>
      <c r="BZ18" s="170"/>
      <c r="CA18" s="170"/>
      <c r="CB18" s="170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</row>
    <row r="19" spans="2:92" s="84" customFormat="1" ht="12.75">
      <c r="B19" s="268" t="s">
        <v>10</v>
      </c>
      <c r="C19" s="269"/>
      <c r="D19" s="255" t="s">
        <v>46</v>
      </c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6"/>
      <c r="AE19" s="268" t="s">
        <v>10</v>
      </c>
      <c r="AF19" s="269"/>
      <c r="AG19" s="255" t="s">
        <v>52</v>
      </c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6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70"/>
      <c r="BW19" s="170"/>
      <c r="BX19" s="170"/>
      <c r="BY19" s="170"/>
      <c r="BZ19" s="170"/>
      <c r="CA19" s="170"/>
      <c r="CB19" s="170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</row>
    <row r="20" spans="2:92" s="84" customFormat="1" ht="12.75">
      <c r="B20" s="268" t="s">
        <v>11</v>
      </c>
      <c r="C20" s="269"/>
      <c r="D20" s="255" t="s">
        <v>47</v>
      </c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6"/>
      <c r="AE20" s="268" t="s">
        <v>11</v>
      </c>
      <c r="AF20" s="269"/>
      <c r="AG20" s="255" t="s">
        <v>51</v>
      </c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6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70"/>
      <c r="BW20" s="170"/>
      <c r="BX20" s="170"/>
      <c r="BY20" s="170"/>
      <c r="BZ20" s="170"/>
      <c r="CA20" s="170"/>
      <c r="CB20" s="170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</row>
    <row r="21" spans="2:92" s="84" customFormat="1" ht="13.5" thickBot="1">
      <c r="B21" s="260" t="s">
        <v>39</v>
      </c>
      <c r="C21" s="261"/>
      <c r="D21" s="274" t="s">
        <v>48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5"/>
      <c r="AE21" s="260" t="s">
        <v>39</v>
      </c>
      <c r="AF21" s="261"/>
      <c r="AG21" s="274" t="s">
        <v>53</v>
      </c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5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70"/>
      <c r="BW21" s="170"/>
      <c r="BX21" s="170"/>
      <c r="BY21" s="170"/>
      <c r="BZ21" s="170"/>
      <c r="CA21" s="170"/>
      <c r="CB21" s="170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</row>
    <row r="22" spans="1:92" s="63" customFormat="1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65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8"/>
      <c r="BW22" s="48"/>
      <c r="BX22" s="48"/>
      <c r="BY22" s="48"/>
      <c r="BZ22" s="48"/>
      <c r="CA22" s="48"/>
      <c r="CB22" s="48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</row>
    <row r="23" spans="1:92" s="63" customFormat="1" ht="12.75">
      <c r="A23" s="44"/>
      <c r="B23" s="64" t="s">
        <v>23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8"/>
      <c r="BW23" s="48"/>
      <c r="BX23" s="48"/>
      <c r="BY23" s="48"/>
      <c r="BZ23" s="48"/>
      <c r="CA23" s="48"/>
      <c r="CB23" s="48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</row>
    <row r="24" spans="1:92" s="63" customFormat="1" ht="6" customHeight="1" thickBo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8"/>
      <c r="BW24" s="48"/>
      <c r="BX24" s="48"/>
      <c r="BY24" s="48"/>
      <c r="BZ24" s="48"/>
      <c r="CA24" s="48"/>
      <c r="CB24" s="48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</row>
    <row r="25" spans="1:92" s="71" customFormat="1" ht="16.5" customHeight="1" thickBot="1">
      <c r="A25" s="66"/>
      <c r="B25" s="280" t="s">
        <v>14</v>
      </c>
      <c r="C25" s="281"/>
      <c r="D25" s="282" t="s">
        <v>38</v>
      </c>
      <c r="E25" s="234"/>
      <c r="F25" s="283"/>
      <c r="G25" s="282" t="s">
        <v>15</v>
      </c>
      <c r="H25" s="234"/>
      <c r="I25" s="283"/>
      <c r="J25" s="282" t="s">
        <v>17</v>
      </c>
      <c r="K25" s="234"/>
      <c r="L25" s="234"/>
      <c r="M25" s="234"/>
      <c r="N25" s="283"/>
      <c r="O25" s="282" t="s">
        <v>18</v>
      </c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83"/>
      <c r="AW25" s="282" t="s">
        <v>21</v>
      </c>
      <c r="AX25" s="234"/>
      <c r="AY25" s="234"/>
      <c r="AZ25" s="234"/>
      <c r="BA25" s="283"/>
      <c r="BB25" s="282"/>
      <c r="BC25" s="235"/>
      <c r="BD25" s="67"/>
      <c r="BE25" s="68"/>
      <c r="BF25" s="39" t="s">
        <v>28</v>
      </c>
      <c r="BG25" s="40"/>
      <c r="BH25" s="40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360" t="s">
        <v>116</v>
      </c>
      <c r="BV25" s="360"/>
      <c r="BW25" s="360" t="s">
        <v>117</v>
      </c>
      <c r="BX25" s="360"/>
      <c r="BY25" s="360" t="s">
        <v>118</v>
      </c>
      <c r="BZ25" s="69"/>
      <c r="CA25" s="69"/>
      <c r="CB25" s="69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</row>
    <row r="26" spans="2:92" s="72" customFormat="1" ht="18" customHeight="1">
      <c r="B26" s="371">
        <v>1</v>
      </c>
      <c r="C26" s="372"/>
      <c r="D26" s="372">
        <v>1</v>
      </c>
      <c r="E26" s="372"/>
      <c r="F26" s="372"/>
      <c r="G26" s="372" t="s">
        <v>16</v>
      </c>
      <c r="H26" s="372"/>
      <c r="I26" s="372"/>
      <c r="J26" s="373">
        <f>$H$10</f>
        <v>0.3958333333333333</v>
      </c>
      <c r="K26" s="373"/>
      <c r="L26" s="373"/>
      <c r="M26" s="373"/>
      <c r="N26" s="374"/>
      <c r="O26" s="375" t="str">
        <f>D16</f>
        <v>FH Coburg</v>
      </c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73" t="s">
        <v>20</v>
      </c>
      <c r="AF26" s="376" t="str">
        <f>D17</f>
        <v>FH Regensburg</v>
      </c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8"/>
      <c r="AW26" s="379"/>
      <c r="AX26" s="380"/>
      <c r="AY26" s="73" t="s">
        <v>19</v>
      </c>
      <c r="AZ26" s="381"/>
      <c r="BA26" s="382"/>
      <c r="BB26" s="383"/>
      <c r="BC26" s="384"/>
      <c r="BE26" s="68"/>
      <c r="BF26" s="41" t="str">
        <f>IF(ISBLANK(AW26),"0",IF(AW26&gt;AZ26,3,IF(AW26=AZ26,1,0)))</f>
        <v>0</v>
      </c>
      <c r="BG26" s="41" t="s">
        <v>19</v>
      </c>
      <c r="BH26" s="41" t="str">
        <f>IF(ISBLANK(AZ26),"0",IF(AZ26&gt;AW26,3,IF(AZ26=AW26,1,0)))</f>
        <v>0</v>
      </c>
      <c r="BI26" s="68"/>
      <c r="BJ26" s="68"/>
      <c r="BK26" s="68"/>
      <c r="BL26" s="68"/>
      <c r="BM26" s="68" t="s">
        <v>119</v>
      </c>
      <c r="BN26" s="68"/>
      <c r="BO26" s="68"/>
      <c r="BP26" s="68"/>
      <c r="BQ26" s="68"/>
      <c r="BR26" s="68"/>
      <c r="BS26" s="68"/>
      <c r="BT26" s="68"/>
      <c r="BU26" s="360"/>
      <c r="BV26" s="360"/>
      <c r="BW26" s="360"/>
      <c r="BX26" s="360"/>
      <c r="BY26" s="360"/>
      <c r="BZ26" s="69"/>
      <c r="CA26" s="69"/>
      <c r="CB26" s="69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</row>
    <row r="27" spans="1:92" s="67" customFormat="1" ht="18" customHeight="1" thickBot="1">
      <c r="A27" s="66"/>
      <c r="B27" s="335">
        <v>2</v>
      </c>
      <c r="C27" s="336"/>
      <c r="D27" s="336">
        <v>2</v>
      </c>
      <c r="E27" s="336"/>
      <c r="F27" s="336"/>
      <c r="G27" s="336" t="s">
        <v>22</v>
      </c>
      <c r="H27" s="336"/>
      <c r="I27" s="336"/>
      <c r="J27" s="368">
        <f>J26</f>
        <v>0.3958333333333333</v>
      </c>
      <c r="K27" s="368"/>
      <c r="L27" s="368"/>
      <c r="M27" s="368"/>
      <c r="N27" s="369"/>
      <c r="O27" s="362" t="str">
        <f>AG16</f>
        <v>FH Weihenstephan</v>
      </c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75" t="s">
        <v>20</v>
      </c>
      <c r="AF27" s="385" t="str">
        <f>AG17</f>
        <v>FH Rosenheim</v>
      </c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7"/>
      <c r="AW27" s="245"/>
      <c r="AX27" s="388"/>
      <c r="AY27" s="75" t="s">
        <v>19</v>
      </c>
      <c r="AZ27" s="246"/>
      <c r="BA27" s="389"/>
      <c r="BB27" s="248"/>
      <c r="BC27" s="370"/>
      <c r="BE27" s="68"/>
      <c r="BF27" s="41" t="str">
        <f aca="true" t="shared" si="0" ref="BF27:BF44">IF(ISBLANK(AW27),"0",IF(AW27&gt;AZ27,3,IF(AW27=AZ27,1,0)))</f>
        <v>0</v>
      </c>
      <c r="BG27" s="41" t="s">
        <v>19</v>
      </c>
      <c r="BH27" s="41" t="str">
        <f aca="true" t="shared" si="1" ref="BH27:BH44">IF(ISBLANK(AZ27),"0",IF(AZ27&gt;AW27,3,IF(AZ27=AW27,1,0)))</f>
        <v>0</v>
      </c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360"/>
      <c r="BV27" s="360"/>
      <c r="BW27" s="360"/>
      <c r="BX27" s="360"/>
      <c r="BY27" s="360"/>
      <c r="BZ27" s="69"/>
      <c r="CA27" s="69"/>
      <c r="CB27" s="69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</row>
    <row r="28" spans="1:92" s="67" customFormat="1" ht="18" customHeight="1">
      <c r="A28" s="66"/>
      <c r="B28" s="371">
        <v>3</v>
      </c>
      <c r="C28" s="372"/>
      <c r="D28" s="372">
        <v>1</v>
      </c>
      <c r="E28" s="372"/>
      <c r="F28" s="372"/>
      <c r="G28" s="372" t="s">
        <v>16</v>
      </c>
      <c r="H28" s="372"/>
      <c r="I28" s="372"/>
      <c r="J28" s="373">
        <f aca="true" t="shared" si="2" ref="J28:J34">J27+$U$10*$X$10+$AL$10</f>
        <v>0.4083333333333333</v>
      </c>
      <c r="K28" s="373"/>
      <c r="L28" s="373"/>
      <c r="M28" s="373"/>
      <c r="N28" s="374"/>
      <c r="O28" s="375" t="str">
        <f>D18</f>
        <v>FH Rosenheim</v>
      </c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73" t="s">
        <v>20</v>
      </c>
      <c r="AF28" s="376" t="str">
        <f>D19</f>
        <v>FH München</v>
      </c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8"/>
      <c r="AW28" s="379"/>
      <c r="AX28" s="380"/>
      <c r="AY28" s="73" t="s">
        <v>19</v>
      </c>
      <c r="AZ28" s="381"/>
      <c r="BA28" s="382"/>
      <c r="BB28" s="383"/>
      <c r="BC28" s="384"/>
      <c r="BE28" s="68"/>
      <c r="BF28" s="41" t="str">
        <f t="shared" si="0"/>
        <v>0</v>
      </c>
      <c r="BG28" s="41" t="s">
        <v>19</v>
      </c>
      <c r="BH28" s="41" t="str">
        <f t="shared" si="1"/>
        <v>0</v>
      </c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360"/>
      <c r="BV28" s="360"/>
      <c r="BW28" s="360"/>
      <c r="BX28" s="360"/>
      <c r="BY28" s="360"/>
      <c r="BZ28" s="69"/>
      <c r="CA28" s="69"/>
      <c r="CB28" s="69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</row>
    <row r="29" spans="1:92" s="67" customFormat="1" ht="18" customHeight="1" thickBot="1">
      <c r="A29" s="66"/>
      <c r="B29" s="335">
        <v>4</v>
      </c>
      <c r="C29" s="336"/>
      <c r="D29" s="336">
        <v>2</v>
      </c>
      <c r="E29" s="336"/>
      <c r="F29" s="336"/>
      <c r="G29" s="336" t="s">
        <v>22</v>
      </c>
      <c r="H29" s="336"/>
      <c r="I29" s="336"/>
      <c r="J29" s="368">
        <f>J28</f>
        <v>0.4083333333333333</v>
      </c>
      <c r="K29" s="368"/>
      <c r="L29" s="368"/>
      <c r="M29" s="368"/>
      <c r="N29" s="369"/>
      <c r="O29" s="362" t="str">
        <f>AG18</f>
        <v>FH Aschaffenburg</v>
      </c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75" t="s">
        <v>20</v>
      </c>
      <c r="AF29" s="385" t="str">
        <f>AG19</f>
        <v>FH Kempten</v>
      </c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7"/>
      <c r="AW29" s="245"/>
      <c r="AX29" s="388"/>
      <c r="AY29" s="75" t="s">
        <v>19</v>
      </c>
      <c r="AZ29" s="246"/>
      <c r="BA29" s="389"/>
      <c r="BB29" s="248"/>
      <c r="BC29" s="370"/>
      <c r="BE29" s="68"/>
      <c r="BF29" s="41" t="str">
        <f t="shared" si="0"/>
        <v>0</v>
      </c>
      <c r="BG29" s="41" t="s">
        <v>19</v>
      </c>
      <c r="BH29" s="41" t="str">
        <f t="shared" si="1"/>
        <v>0</v>
      </c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360"/>
      <c r="BV29" s="360"/>
      <c r="BW29" s="360"/>
      <c r="BX29" s="360"/>
      <c r="BY29" s="360"/>
      <c r="BZ29" s="69"/>
      <c r="CA29" s="69"/>
      <c r="CB29" s="69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</row>
    <row r="30" spans="1:92" s="67" customFormat="1" ht="18" customHeight="1">
      <c r="A30" s="66"/>
      <c r="B30" s="371">
        <v>5</v>
      </c>
      <c r="C30" s="372"/>
      <c r="D30" s="372">
        <v>1</v>
      </c>
      <c r="E30" s="372"/>
      <c r="F30" s="372"/>
      <c r="G30" s="372" t="s">
        <v>16</v>
      </c>
      <c r="H30" s="372"/>
      <c r="I30" s="372"/>
      <c r="J30" s="373">
        <f t="shared" si="2"/>
        <v>0.42083333333333334</v>
      </c>
      <c r="K30" s="373"/>
      <c r="L30" s="373"/>
      <c r="M30" s="373"/>
      <c r="N30" s="374"/>
      <c r="O30" s="375" t="str">
        <f>D20</f>
        <v>FH Ingolstadt</v>
      </c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73" t="s">
        <v>20</v>
      </c>
      <c r="AF30" s="376" t="str">
        <f>D21</f>
        <v>FH Würzburg-Schweinfurt</v>
      </c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  <c r="AR30" s="377"/>
      <c r="AS30" s="377"/>
      <c r="AT30" s="377"/>
      <c r="AU30" s="377"/>
      <c r="AV30" s="378"/>
      <c r="AW30" s="379"/>
      <c r="AX30" s="380"/>
      <c r="AY30" s="73" t="s">
        <v>19</v>
      </c>
      <c r="AZ30" s="381"/>
      <c r="BA30" s="382"/>
      <c r="BB30" s="383"/>
      <c r="BC30" s="384"/>
      <c r="BE30" s="68"/>
      <c r="BF30" s="41" t="str">
        <f t="shared" si="0"/>
        <v>0</v>
      </c>
      <c r="BG30" s="41" t="s">
        <v>19</v>
      </c>
      <c r="BH30" s="41" t="str">
        <f t="shared" si="1"/>
        <v>0</v>
      </c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360"/>
      <c r="BV30" s="360"/>
      <c r="BW30" s="360"/>
      <c r="BX30" s="360"/>
      <c r="BY30" s="360"/>
      <c r="BZ30" s="69"/>
      <c r="CA30" s="69"/>
      <c r="CB30" s="69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</row>
    <row r="31" spans="1:92" s="67" customFormat="1" ht="18" customHeight="1" thickBot="1">
      <c r="A31" s="66"/>
      <c r="B31" s="335">
        <v>6</v>
      </c>
      <c r="C31" s="336"/>
      <c r="D31" s="336">
        <v>2</v>
      </c>
      <c r="E31" s="336"/>
      <c r="F31" s="336"/>
      <c r="G31" s="336" t="s">
        <v>22</v>
      </c>
      <c r="H31" s="336"/>
      <c r="I31" s="336"/>
      <c r="J31" s="368">
        <f>J30</f>
        <v>0.42083333333333334</v>
      </c>
      <c r="K31" s="368"/>
      <c r="L31" s="368"/>
      <c r="M31" s="368"/>
      <c r="N31" s="369"/>
      <c r="O31" s="362" t="str">
        <f>AG20</f>
        <v>FH Nürnberg</v>
      </c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75" t="s">
        <v>20</v>
      </c>
      <c r="AF31" s="385" t="str">
        <f>AG21</f>
        <v>FH Amberg-Weiden</v>
      </c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7"/>
      <c r="AW31" s="245"/>
      <c r="AX31" s="388"/>
      <c r="AY31" s="75" t="s">
        <v>19</v>
      </c>
      <c r="AZ31" s="246"/>
      <c r="BA31" s="389"/>
      <c r="BB31" s="248"/>
      <c r="BC31" s="370"/>
      <c r="BE31" s="68"/>
      <c r="BF31" s="41" t="str">
        <f t="shared" si="0"/>
        <v>0</v>
      </c>
      <c r="BG31" s="41" t="s">
        <v>19</v>
      </c>
      <c r="BH31" s="41" t="str">
        <f t="shared" si="1"/>
        <v>0</v>
      </c>
      <c r="BI31" s="68"/>
      <c r="BJ31" s="68"/>
      <c r="BK31" s="47"/>
      <c r="BL31" s="47"/>
      <c r="BM31" s="47"/>
      <c r="BN31" s="47"/>
      <c r="BO31" s="47"/>
      <c r="BP31" s="47"/>
      <c r="BQ31" s="47"/>
      <c r="BR31" s="47"/>
      <c r="BS31" s="47"/>
      <c r="BT31" s="68"/>
      <c r="BU31" s="360"/>
      <c r="BV31" s="360"/>
      <c r="BW31" s="360"/>
      <c r="BX31" s="360"/>
      <c r="BY31" s="360"/>
      <c r="BZ31" s="69"/>
      <c r="CA31" s="69"/>
      <c r="CB31" s="69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1:92" s="67" customFormat="1" ht="18" customHeight="1">
      <c r="A32" s="66"/>
      <c r="B32" s="371">
        <v>7</v>
      </c>
      <c r="C32" s="372"/>
      <c r="D32" s="372">
        <v>1</v>
      </c>
      <c r="E32" s="372"/>
      <c r="F32" s="372"/>
      <c r="G32" s="372" t="s">
        <v>16</v>
      </c>
      <c r="H32" s="372"/>
      <c r="I32" s="372"/>
      <c r="J32" s="373">
        <f t="shared" si="2"/>
        <v>0.43333333333333335</v>
      </c>
      <c r="K32" s="373"/>
      <c r="L32" s="373"/>
      <c r="M32" s="373"/>
      <c r="N32" s="374"/>
      <c r="O32" s="375" t="str">
        <f>D16</f>
        <v>FH Coburg</v>
      </c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73" t="s">
        <v>20</v>
      </c>
      <c r="AF32" s="376" t="str">
        <f>D18</f>
        <v>FH Rosenheim</v>
      </c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  <c r="AR32" s="377"/>
      <c r="AS32" s="377"/>
      <c r="AT32" s="377"/>
      <c r="AU32" s="377"/>
      <c r="AV32" s="378"/>
      <c r="AW32" s="379"/>
      <c r="AX32" s="380"/>
      <c r="AY32" s="73" t="s">
        <v>19</v>
      </c>
      <c r="AZ32" s="381"/>
      <c r="BA32" s="382"/>
      <c r="BB32" s="383"/>
      <c r="BC32" s="384"/>
      <c r="BD32" s="76"/>
      <c r="BE32" s="68"/>
      <c r="BF32" s="41" t="str">
        <f t="shared" si="0"/>
        <v>0</v>
      </c>
      <c r="BG32" s="41" t="s">
        <v>19</v>
      </c>
      <c r="BH32" s="41" t="str">
        <f t="shared" si="1"/>
        <v>0</v>
      </c>
      <c r="BI32" s="68"/>
      <c r="BJ32" s="68"/>
      <c r="BK32" s="77"/>
      <c r="BL32" s="78">
        <f aca="true" t="shared" si="3" ref="BL32:BL37">7-RANK(CE32,$CE$32:$CE$37)</f>
        <v>6</v>
      </c>
      <c r="BM32" s="79" t="str">
        <f>$D$16</f>
        <v>FH Coburg</v>
      </c>
      <c r="BN32" s="80">
        <f>SUM($BF$26+$BF$32+$BF$38+$BH$44+$BH$50)</f>
        <v>0</v>
      </c>
      <c r="BO32" s="80">
        <f>SUM($AW$26+$AW$32+$AW$38+$AZ$44+$AZ$50)</f>
        <v>0</v>
      </c>
      <c r="BP32" s="81" t="s">
        <v>19</v>
      </c>
      <c r="BQ32" s="80">
        <f>SUM($AZ$26+$AZ$32+$AZ$38+$AW$44+$AW$50)</f>
        <v>0</v>
      </c>
      <c r="BR32" s="80">
        <f aca="true" t="shared" si="4" ref="BR32:BR37">SUM(BO32-BQ32)</f>
        <v>0</v>
      </c>
      <c r="BS32" s="80"/>
      <c r="BT32" s="68"/>
      <c r="BU32" s="68">
        <f aca="true" t="shared" si="5" ref="BU32:BU37">6-RANK(BN32,$BN$32:$BN$37)</f>
        <v>5</v>
      </c>
      <c r="BV32" s="69"/>
      <c r="BW32" s="69">
        <f aca="true" t="shared" si="6" ref="BW32:BW37">6-RANK(BR32,$BR$32:$BR$37)</f>
        <v>5</v>
      </c>
      <c r="BX32" s="69"/>
      <c r="BY32" s="69">
        <f aca="true" t="shared" si="7" ref="BY32:BY37">6-RANK(BO32,$BO$32:$BO$37)</f>
        <v>5</v>
      </c>
      <c r="BZ32" s="69"/>
      <c r="CA32" s="69"/>
      <c r="CB32" s="69" t="str">
        <f>BU32&amp;BW32&amp;BY32</f>
        <v>555</v>
      </c>
      <c r="CC32" s="70"/>
      <c r="CD32" s="70"/>
      <c r="CE32" s="70">
        <f aca="true" t="shared" si="8" ref="CE32:CE37">600-CB32</f>
        <v>45</v>
      </c>
      <c r="CF32" s="70"/>
      <c r="CG32" s="70"/>
      <c r="CH32" s="70"/>
      <c r="CJ32" s="70"/>
      <c r="CK32" s="70"/>
      <c r="CL32" s="70"/>
      <c r="CM32" s="70"/>
      <c r="CN32" s="70"/>
    </row>
    <row r="33" spans="1:92" s="67" customFormat="1" ht="18" customHeight="1" thickBot="1">
      <c r="A33" s="66"/>
      <c r="B33" s="335">
        <v>8</v>
      </c>
      <c r="C33" s="336"/>
      <c r="D33" s="336">
        <v>2</v>
      </c>
      <c r="E33" s="336"/>
      <c r="F33" s="336"/>
      <c r="G33" s="336" t="s">
        <v>22</v>
      </c>
      <c r="H33" s="336"/>
      <c r="I33" s="336"/>
      <c r="J33" s="368">
        <f>J32</f>
        <v>0.43333333333333335</v>
      </c>
      <c r="K33" s="368"/>
      <c r="L33" s="368"/>
      <c r="M33" s="368"/>
      <c r="N33" s="369"/>
      <c r="O33" s="362" t="str">
        <f>AG16</f>
        <v>FH Weihenstephan</v>
      </c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75" t="s">
        <v>20</v>
      </c>
      <c r="AF33" s="385" t="str">
        <f>AG18</f>
        <v>FH Aschaffenburg</v>
      </c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7"/>
      <c r="AW33" s="245"/>
      <c r="AX33" s="388"/>
      <c r="AY33" s="75" t="s">
        <v>19</v>
      </c>
      <c r="AZ33" s="246"/>
      <c r="BA33" s="389"/>
      <c r="BB33" s="248"/>
      <c r="BC33" s="370"/>
      <c r="BD33" s="76"/>
      <c r="BE33" s="68"/>
      <c r="BF33" s="41" t="str">
        <f t="shared" si="0"/>
        <v>0</v>
      </c>
      <c r="BG33" s="41" t="s">
        <v>19</v>
      </c>
      <c r="BH33" s="41" t="str">
        <f t="shared" si="1"/>
        <v>0</v>
      </c>
      <c r="BI33" s="68"/>
      <c r="BJ33" s="68"/>
      <c r="BK33" s="77"/>
      <c r="BL33" s="78">
        <f t="shared" si="3"/>
        <v>6</v>
      </c>
      <c r="BM33" s="82" t="str">
        <f>$D$17</f>
        <v>FH Regensburg</v>
      </c>
      <c r="BN33" s="80">
        <f>SUM($BH$26+$BF$34+$BF$40+$BH$46+$BF$52)</f>
        <v>0</v>
      </c>
      <c r="BO33" s="80">
        <f>SUM($AZ$26+$AW$34+$AW$40+$AZ$46+$AW$52)</f>
        <v>0</v>
      </c>
      <c r="BP33" s="81" t="s">
        <v>19</v>
      </c>
      <c r="BQ33" s="80">
        <f>SUM($AW$26+$AZ$34+$AZ$40+$AW$46+$AZ$52)</f>
        <v>0</v>
      </c>
      <c r="BR33" s="80">
        <f t="shared" si="4"/>
        <v>0</v>
      </c>
      <c r="BS33" s="80"/>
      <c r="BT33" s="68"/>
      <c r="BU33" s="68">
        <f t="shared" si="5"/>
        <v>5</v>
      </c>
      <c r="BV33" s="69"/>
      <c r="BW33" s="69">
        <f t="shared" si="6"/>
        <v>5</v>
      </c>
      <c r="BX33" s="69"/>
      <c r="BY33" s="69">
        <f t="shared" si="7"/>
        <v>5</v>
      </c>
      <c r="BZ33" s="69"/>
      <c r="CA33" s="69"/>
      <c r="CB33" s="69" t="str">
        <f aca="true" t="shared" si="9" ref="CB33:CB44">BU33&amp;BW33&amp;BY33</f>
        <v>555</v>
      </c>
      <c r="CC33" s="70"/>
      <c r="CD33" s="70"/>
      <c r="CE33" s="70">
        <f t="shared" si="8"/>
        <v>45</v>
      </c>
      <c r="CF33" s="70"/>
      <c r="CG33" s="70"/>
      <c r="CH33" s="70"/>
      <c r="CJ33" s="70"/>
      <c r="CK33" s="70"/>
      <c r="CL33" s="70"/>
      <c r="CM33" s="70"/>
      <c r="CN33" s="70"/>
    </row>
    <row r="34" spans="1:92" s="67" customFormat="1" ht="18" customHeight="1">
      <c r="A34" s="66"/>
      <c r="B34" s="371">
        <v>9</v>
      </c>
      <c r="C34" s="372"/>
      <c r="D34" s="372">
        <v>1</v>
      </c>
      <c r="E34" s="372"/>
      <c r="F34" s="372"/>
      <c r="G34" s="372" t="s">
        <v>16</v>
      </c>
      <c r="H34" s="372"/>
      <c r="I34" s="372"/>
      <c r="J34" s="373">
        <f t="shared" si="2"/>
        <v>0.44583333333333336</v>
      </c>
      <c r="K34" s="373"/>
      <c r="L34" s="373"/>
      <c r="M34" s="373"/>
      <c r="N34" s="374"/>
      <c r="O34" s="375" t="str">
        <f>D17</f>
        <v>FH Regensburg</v>
      </c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73" t="s">
        <v>20</v>
      </c>
      <c r="AF34" s="376" t="str">
        <f>D20</f>
        <v>FH Ingolstadt</v>
      </c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8"/>
      <c r="AW34" s="379"/>
      <c r="AX34" s="380"/>
      <c r="AY34" s="73" t="s">
        <v>19</v>
      </c>
      <c r="AZ34" s="381"/>
      <c r="BA34" s="382"/>
      <c r="BB34" s="383"/>
      <c r="BC34" s="384"/>
      <c r="BD34" s="76"/>
      <c r="BE34" s="68"/>
      <c r="BF34" s="41" t="str">
        <f t="shared" si="0"/>
        <v>0</v>
      </c>
      <c r="BG34" s="41" t="s">
        <v>19</v>
      </c>
      <c r="BH34" s="41" t="str">
        <f t="shared" si="1"/>
        <v>0</v>
      </c>
      <c r="BI34" s="68"/>
      <c r="BJ34" s="68"/>
      <c r="BK34" s="77"/>
      <c r="BL34" s="78">
        <f t="shared" si="3"/>
        <v>6</v>
      </c>
      <c r="BM34" s="82" t="str">
        <f>$D$18</f>
        <v>FH Rosenheim</v>
      </c>
      <c r="BN34" s="80">
        <f>SUM($BF$28+$BH$32+$BH$42+$BF$48+$BH$52)</f>
        <v>0</v>
      </c>
      <c r="BO34" s="80">
        <f>SUM($AW$28+$AZ$32+$AZ$42+$AW$48+$AZ$52)</f>
        <v>0</v>
      </c>
      <c r="BP34" s="81" t="s">
        <v>19</v>
      </c>
      <c r="BQ34" s="80">
        <f>SUM($AZ$28+$AW$32+$AW$42+$AZ$48+$AW$52)</f>
        <v>0</v>
      </c>
      <c r="BR34" s="80">
        <f t="shared" si="4"/>
        <v>0</v>
      </c>
      <c r="BS34" s="80"/>
      <c r="BT34" s="68"/>
      <c r="BU34" s="68">
        <f t="shared" si="5"/>
        <v>5</v>
      </c>
      <c r="BV34" s="69"/>
      <c r="BW34" s="69">
        <f t="shared" si="6"/>
        <v>5</v>
      </c>
      <c r="BX34" s="69"/>
      <c r="BY34" s="69">
        <f t="shared" si="7"/>
        <v>5</v>
      </c>
      <c r="BZ34" s="69"/>
      <c r="CA34" s="69"/>
      <c r="CB34" s="69" t="str">
        <f t="shared" si="9"/>
        <v>555</v>
      </c>
      <c r="CC34" s="70"/>
      <c r="CD34" s="70"/>
      <c r="CE34" s="70">
        <f t="shared" si="8"/>
        <v>45</v>
      </c>
      <c r="CF34" s="70"/>
      <c r="CG34" s="70"/>
      <c r="CH34" s="70"/>
      <c r="CJ34" s="70"/>
      <c r="CK34" s="70"/>
      <c r="CL34" s="70"/>
      <c r="CM34" s="70"/>
      <c r="CN34" s="70"/>
    </row>
    <row r="35" spans="1:92" s="67" customFormat="1" ht="18" customHeight="1" thickBot="1">
      <c r="A35" s="66"/>
      <c r="B35" s="335">
        <v>10</v>
      </c>
      <c r="C35" s="336"/>
      <c r="D35" s="336">
        <v>2</v>
      </c>
      <c r="E35" s="336"/>
      <c r="F35" s="336"/>
      <c r="G35" s="336" t="s">
        <v>22</v>
      </c>
      <c r="H35" s="336"/>
      <c r="I35" s="336"/>
      <c r="J35" s="368">
        <f>J34</f>
        <v>0.44583333333333336</v>
      </c>
      <c r="K35" s="368"/>
      <c r="L35" s="368"/>
      <c r="M35" s="368"/>
      <c r="N35" s="369"/>
      <c r="O35" s="362" t="str">
        <f>AG17</f>
        <v>FH Rosenheim</v>
      </c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75" t="s">
        <v>20</v>
      </c>
      <c r="AF35" s="385" t="str">
        <f>AG20</f>
        <v>FH Nürnberg</v>
      </c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7"/>
      <c r="AW35" s="245"/>
      <c r="AX35" s="388"/>
      <c r="AY35" s="75" t="s">
        <v>19</v>
      </c>
      <c r="AZ35" s="246"/>
      <c r="BA35" s="389"/>
      <c r="BB35" s="248"/>
      <c r="BC35" s="370"/>
      <c r="BD35" s="76"/>
      <c r="BE35" s="68"/>
      <c r="BF35" s="41" t="str">
        <f t="shared" si="0"/>
        <v>0</v>
      </c>
      <c r="BG35" s="41" t="s">
        <v>19</v>
      </c>
      <c r="BH35" s="41" t="str">
        <f t="shared" si="1"/>
        <v>0</v>
      </c>
      <c r="BI35" s="68"/>
      <c r="BJ35" s="68"/>
      <c r="BK35" s="77"/>
      <c r="BL35" s="78">
        <f t="shared" si="3"/>
        <v>6</v>
      </c>
      <c r="BM35" s="82" t="str">
        <f>$D$19</f>
        <v>FH München</v>
      </c>
      <c r="BN35" s="80">
        <f>SUM($BH$28+$BF$36+$BH$40+$BF$44+$BH$54)</f>
        <v>0</v>
      </c>
      <c r="BO35" s="80">
        <f>SUM($AZ$28+$AW$36+$AZ$40+$AW$44+$AZ$54)</f>
        <v>0</v>
      </c>
      <c r="BP35" s="81" t="s">
        <v>19</v>
      </c>
      <c r="BQ35" s="80">
        <f>SUM($AW$28+$AZ$36+$AW$40+$AZ$44+$AW$54)</f>
        <v>0</v>
      </c>
      <c r="BR35" s="80">
        <f t="shared" si="4"/>
        <v>0</v>
      </c>
      <c r="BS35" s="80"/>
      <c r="BT35" s="68"/>
      <c r="BU35" s="68">
        <f t="shared" si="5"/>
        <v>5</v>
      </c>
      <c r="BV35" s="69"/>
      <c r="BW35" s="69">
        <f t="shared" si="6"/>
        <v>5</v>
      </c>
      <c r="BX35" s="69"/>
      <c r="BY35" s="69">
        <f t="shared" si="7"/>
        <v>5</v>
      </c>
      <c r="BZ35" s="69"/>
      <c r="CA35" s="69"/>
      <c r="CB35" s="69" t="str">
        <f t="shared" si="9"/>
        <v>555</v>
      </c>
      <c r="CC35" s="70"/>
      <c r="CD35" s="70"/>
      <c r="CE35" s="70">
        <f t="shared" si="8"/>
        <v>45</v>
      </c>
      <c r="CF35" s="70"/>
      <c r="CG35" s="70"/>
      <c r="CH35" s="70"/>
      <c r="CJ35" s="70"/>
      <c r="CK35" s="70"/>
      <c r="CL35" s="70"/>
      <c r="CM35" s="70"/>
      <c r="CN35" s="70"/>
    </row>
    <row r="36" spans="1:92" s="67" customFormat="1" ht="18" customHeight="1">
      <c r="A36" s="66"/>
      <c r="B36" s="371">
        <v>11</v>
      </c>
      <c r="C36" s="372"/>
      <c r="D36" s="372">
        <v>1</v>
      </c>
      <c r="E36" s="372"/>
      <c r="F36" s="372"/>
      <c r="G36" s="372" t="s">
        <v>16</v>
      </c>
      <c r="H36" s="372"/>
      <c r="I36" s="372"/>
      <c r="J36" s="373">
        <f aca="true" t="shared" si="10" ref="J36:J54">J35+$U$10*$X$10+$AL$10</f>
        <v>0.45833333333333337</v>
      </c>
      <c r="K36" s="373"/>
      <c r="L36" s="373"/>
      <c r="M36" s="373"/>
      <c r="N36" s="374"/>
      <c r="O36" s="375" t="str">
        <f>D19</f>
        <v>FH München</v>
      </c>
      <c r="P36" s="376"/>
      <c r="Q36" s="376"/>
      <c r="R36" s="376"/>
      <c r="S36" s="376"/>
      <c r="T36" s="376"/>
      <c r="U36" s="376"/>
      <c r="V36" s="376"/>
      <c r="W36" s="376"/>
      <c r="X36" s="376"/>
      <c r="Y36" s="376"/>
      <c r="Z36" s="376"/>
      <c r="AA36" s="376"/>
      <c r="AB36" s="376"/>
      <c r="AC36" s="376"/>
      <c r="AD36" s="376"/>
      <c r="AE36" s="73" t="s">
        <v>20</v>
      </c>
      <c r="AF36" s="376" t="str">
        <f>D21</f>
        <v>FH Würzburg-Schweinfurt</v>
      </c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8"/>
      <c r="AW36" s="379"/>
      <c r="AX36" s="380"/>
      <c r="AY36" s="73" t="s">
        <v>19</v>
      </c>
      <c r="AZ36" s="381"/>
      <c r="BA36" s="382"/>
      <c r="BB36" s="383"/>
      <c r="BC36" s="384"/>
      <c r="BD36" s="76"/>
      <c r="BE36" s="68"/>
      <c r="BF36" s="41" t="str">
        <f t="shared" si="0"/>
        <v>0</v>
      </c>
      <c r="BG36" s="41" t="s">
        <v>19</v>
      </c>
      <c r="BH36" s="41" t="str">
        <f t="shared" si="1"/>
        <v>0</v>
      </c>
      <c r="BI36" s="68"/>
      <c r="BJ36" s="68"/>
      <c r="BK36" s="77"/>
      <c r="BL36" s="78">
        <f t="shared" si="3"/>
        <v>6</v>
      </c>
      <c r="BM36" s="82" t="str">
        <f>$D$20</f>
        <v>FH Ingolstadt</v>
      </c>
      <c r="BN36" s="80">
        <f>SUM($BF$30+$BH$34+$BH$38+$BH$48+$BF$54)</f>
        <v>0</v>
      </c>
      <c r="BO36" s="80">
        <f>SUM($AW$30+$AZ$34+$AZ$38+$AZ$48+$AW$54)</f>
        <v>0</v>
      </c>
      <c r="BP36" s="81" t="s">
        <v>19</v>
      </c>
      <c r="BQ36" s="80">
        <f>SUM($AZ$30+$AW$34+$AW$38+$AW$48+$AZ$54)</f>
        <v>0</v>
      </c>
      <c r="BR36" s="80">
        <f t="shared" si="4"/>
        <v>0</v>
      </c>
      <c r="BS36" s="80"/>
      <c r="BT36" s="68"/>
      <c r="BU36" s="68">
        <f t="shared" si="5"/>
        <v>5</v>
      </c>
      <c r="BV36" s="69"/>
      <c r="BW36" s="69">
        <f t="shared" si="6"/>
        <v>5</v>
      </c>
      <c r="BX36" s="69"/>
      <c r="BY36" s="69">
        <f t="shared" si="7"/>
        <v>5</v>
      </c>
      <c r="BZ36" s="69"/>
      <c r="CA36" s="69"/>
      <c r="CB36" s="69" t="str">
        <f t="shared" si="9"/>
        <v>555</v>
      </c>
      <c r="CC36" s="70"/>
      <c r="CD36" s="70"/>
      <c r="CE36" s="70">
        <f t="shared" si="8"/>
        <v>45</v>
      </c>
      <c r="CF36" s="70"/>
      <c r="CG36" s="70"/>
      <c r="CH36" s="70"/>
      <c r="CJ36" s="70"/>
      <c r="CK36" s="70"/>
      <c r="CL36" s="70"/>
      <c r="CM36" s="70"/>
      <c r="CN36" s="70"/>
    </row>
    <row r="37" spans="1:92" s="67" customFormat="1" ht="18" customHeight="1" thickBot="1">
      <c r="A37" s="66"/>
      <c r="B37" s="335">
        <v>12</v>
      </c>
      <c r="C37" s="336"/>
      <c r="D37" s="336">
        <v>2</v>
      </c>
      <c r="E37" s="336"/>
      <c r="F37" s="336"/>
      <c r="G37" s="336" t="s">
        <v>22</v>
      </c>
      <c r="H37" s="336"/>
      <c r="I37" s="336"/>
      <c r="J37" s="368">
        <f>J36</f>
        <v>0.45833333333333337</v>
      </c>
      <c r="K37" s="368"/>
      <c r="L37" s="368"/>
      <c r="M37" s="368"/>
      <c r="N37" s="369"/>
      <c r="O37" s="362" t="str">
        <f>AG19</f>
        <v>FH Kempten</v>
      </c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75" t="s">
        <v>20</v>
      </c>
      <c r="AF37" s="385" t="str">
        <f>AG21</f>
        <v>FH Amberg-Weiden</v>
      </c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7"/>
      <c r="AW37" s="245"/>
      <c r="AX37" s="388"/>
      <c r="AY37" s="75" t="s">
        <v>19</v>
      </c>
      <c r="AZ37" s="246"/>
      <c r="BA37" s="389"/>
      <c r="BB37" s="248"/>
      <c r="BC37" s="370"/>
      <c r="BD37" s="76"/>
      <c r="BE37" s="68"/>
      <c r="BF37" s="41" t="str">
        <f t="shared" si="0"/>
        <v>0</v>
      </c>
      <c r="BG37" s="41" t="s">
        <v>19</v>
      </c>
      <c r="BH37" s="41" t="str">
        <f t="shared" si="1"/>
        <v>0</v>
      </c>
      <c r="BI37" s="68"/>
      <c r="BJ37" s="68"/>
      <c r="BK37" s="68"/>
      <c r="BL37" s="78">
        <f t="shared" si="3"/>
        <v>6</v>
      </c>
      <c r="BM37" s="82" t="str">
        <f>$D$21</f>
        <v>FH Würzburg-Schweinfurt</v>
      </c>
      <c r="BN37" s="80">
        <f>SUM($BH$30+$BH$36+$BF$42+$BF$46+$BF$50)</f>
        <v>0</v>
      </c>
      <c r="BO37" s="80">
        <f>SUM($AZ$30+$AZ$36+$AW$42+$AW$46+$AW$50)</f>
        <v>0</v>
      </c>
      <c r="BP37" s="81" t="s">
        <v>19</v>
      </c>
      <c r="BQ37" s="80">
        <f>SUM($AW$30+$AW$36+$AZ$42+$AZ$46+$AZ$50)</f>
        <v>0</v>
      </c>
      <c r="BR37" s="80">
        <f t="shared" si="4"/>
        <v>0</v>
      </c>
      <c r="BS37" s="80"/>
      <c r="BT37" s="68"/>
      <c r="BU37" s="68">
        <f t="shared" si="5"/>
        <v>5</v>
      </c>
      <c r="BV37" s="69"/>
      <c r="BW37" s="69">
        <f t="shared" si="6"/>
        <v>5</v>
      </c>
      <c r="BX37" s="69"/>
      <c r="BY37" s="69">
        <f t="shared" si="7"/>
        <v>5</v>
      </c>
      <c r="BZ37" s="69"/>
      <c r="CA37" s="69"/>
      <c r="CB37" s="69" t="str">
        <f t="shared" si="9"/>
        <v>555</v>
      </c>
      <c r="CC37" s="70"/>
      <c r="CD37" s="70"/>
      <c r="CE37" s="70">
        <f t="shared" si="8"/>
        <v>45</v>
      </c>
      <c r="CF37" s="70"/>
      <c r="CG37" s="70"/>
      <c r="CH37" s="70"/>
      <c r="CJ37" s="70"/>
      <c r="CK37" s="70"/>
      <c r="CL37" s="70"/>
      <c r="CM37" s="70"/>
      <c r="CN37" s="70"/>
    </row>
    <row r="38" spans="1:92" s="67" customFormat="1" ht="18" customHeight="1">
      <c r="A38" s="66"/>
      <c r="B38" s="371">
        <v>13</v>
      </c>
      <c r="C38" s="372"/>
      <c r="D38" s="372">
        <v>1</v>
      </c>
      <c r="E38" s="372"/>
      <c r="F38" s="372"/>
      <c r="G38" s="372" t="s">
        <v>16</v>
      </c>
      <c r="H38" s="372"/>
      <c r="I38" s="372"/>
      <c r="J38" s="373">
        <f t="shared" si="10"/>
        <v>0.4708333333333334</v>
      </c>
      <c r="K38" s="373"/>
      <c r="L38" s="373"/>
      <c r="M38" s="373"/>
      <c r="N38" s="374"/>
      <c r="O38" s="375" t="str">
        <f>D16</f>
        <v>FH Coburg</v>
      </c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73" t="s">
        <v>20</v>
      </c>
      <c r="AF38" s="376" t="str">
        <f>D20</f>
        <v>FH Ingolstadt</v>
      </c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8"/>
      <c r="AW38" s="379"/>
      <c r="AX38" s="380"/>
      <c r="AY38" s="73" t="s">
        <v>19</v>
      </c>
      <c r="AZ38" s="381"/>
      <c r="BA38" s="382"/>
      <c r="BB38" s="383"/>
      <c r="BC38" s="384"/>
      <c r="BD38" s="76"/>
      <c r="BE38" s="68"/>
      <c r="BF38" s="41" t="str">
        <f t="shared" si="0"/>
        <v>0</v>
      </c>
      <c r="BG38" s="41" t="s">
        <v>19</v>
      </c>
      <c r="BH38" s="41" t="str">
        <f t="shared" si="1"/>
        <v>0</v>
      </c>
      <c r="BI38" s="68"/>
      <c r="BJ38" s="47"/>
      <c r="BK38" s="47"/>
      <c r="BL38" s="47"/>
      <c r="BM38" s="47"/>
      <c r="BN38" s="47"/>
      <c r="BO38" s="47"/>
      <c r="BP38" s="47"/>
      <c r="BQ38" s="47"/>
      <c r="BR38" s="80"/>
      <c r="BS38" s="80"/>
      <c r="BT38" s="68"/>
      <c r="BU38" s="68"/>
      <c r="BV38" s="69"/>
      <c r="BW38" s="69"/>
      <c r="BX38" s="69"/>
      <c r="BY38" s="69"/>
      <c r="BZ38" s="69"/>
      <c r="CA38" s="69"/>
      <c r="CB38" s="69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</row>
    <row r="39" spans="1:92" s="67" customFormat="1" ht="18" customHeight="1" thickBot="1">
      <c r="A39" s="66"/>
      <c r="B39" s="335">
        <v>14</v>
      </c>
      <c r="C39" s="336"/>
      <c r="D39" s="336">
        <v>2</v>
      </c>
      <c r="E39" s="336"/>
      <c r="F39" s="336"/>
      <c r="G39" s="336" t="s">
        <v>22</v>
      </c>
      <c r="H39" s="336"/>
      <c r="I39" s="336"/>
      <c r="J39" s="368">
        <f>J38</f>
        <v>0.4708333333333334</v>
      </c>
      <c r="K39" s="368"/>
      <c r="L39" s="368"/>
      <c r="M39" s="368"/>
      <c r="N39" s="369"/>
      <c r="O39" s="362" t="str">
        <f>AG16</f>
        <v>FH Weihenstephan</v>
      </c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75" t="s">
        <v>20</v>
      </c>
      <c r="AF39" s="385" t="str">
        <f>AG20</f>
        <v>FH Nürnberg</v>
      </c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7"/>
      <c r="AW39" s="245"/>
      <c r="AX39" s="388"/>
      <c r="AY39" s="75" t="s">
        <v>19</v>
      </c>
      <c r="AZ39" s="246"/>
      <c r="BA39" s="389"/>
      <c r="BB39" s="248"/>
      <c r="BC39" s="370"/>
      <c r="BD39" s="76"/>
      <c r="BE39" s="68"/>
      <c r="BF39" s="41" t="str">
        <f t="shared" si="0"/>
        <v>0</v>
      </c>
      <c r="BG39" s="41" t="s">
        <v>19</v>
      </c>
      <c r="BH39" s="41" t="str">
        <f t="shared" si="1"/>
        <v>0</v>
      </c>
      <c r="BI39" s="68"/>
      <c r="BJ39" s="68"/>
      <c r="BK39" s="77"/>
      <c r="BL39" s="83">
        <f aca="true" t="shared" si="11" ref="BL39:BL44">7-RANK(CE39,$CE$39:$CE$44)</f>
        <v>6</v>
      </c>
      <c r="BM39" s="82" t="str">
        <f>$AG$16</f>
        <v>FH Weihenstephan</v>
      </c>
      <c r="BN39" s="80">
        <f>SUM($BF$27+$BF$33+$BF$39+$BH$45+$BH$51)</f>
        <v>0</v>
      </c>
      <c r="BO39" s="80">
        <f>SUM($AW$27+$AW$33+$AW$39+$AZ$45+$AZ$51)</f>
        <v>0</v>
      </c>
      <c r="BP39" s="81" t="s">
        <v>19</v>
      </c>
      <c r="BQ39" s="80">
        <f>SUM($AZ$27+$AZ$33+$AZ$39+$AW$45+$AW$51)</f>
        <v>0</v>
      </c>
      <c r="BR39" s="80">
        <f aca="true" t="shared" si="12" ref="BR39:BR44">SUM(BO39-BQ39)</f>
        <v>0</v>
      </c>
      <c r="BS39" s="80"/>
      <c r="BT39" s="68"/>
      <c r="BU39" s="68">
        <f aca="true" t="shared" si="13" ref="BU39:BU44">6-RANK(BN39,$BN$39:$BN$44)</f>
        <v>5</v>
      </c>
      <c r="BV39" s="69"/>
      <c r="BW39" s="69">
        <f aca="true" t="shared" si="14" ref="BW39:BW44">6-RANK(BR39,$BR$39:$BR$44)</f>
        <v>5</v>
      </c>
      <c r="BX39" s="69"/>
      <c r="BY39" s="69">
        <f aca="true" t="shared" si="15" ref="BY39:BY44">6-RANK(BO39,$BO$39:$BO$44)</f>
        <v>5</v>
      </c>
      <c r="BZ39" s="69"/>
      <c r="CA39" s="69"/>
      <c r="CB39" s="69" t="str">
        <f t="shared" si="9"/>
        <v>555</v>
      </c>
      <c r="CC39" s="70"/>
      <c r="CD39" s="70"/>
      <c r="CE39" s="70">
        <f aca="true" t="shared" si="16" ref="CE39:CE44">600-CB39</f>
        <v>45</v>
      </c>
      <c r="CF39" s="70"/>
      <c r="CG39" s="70"/>
      <c r="CH39" s="70"/>
      <c r="CI39" s="70"/>
      <c r="CJ39" s="70"/>
      <c r="CK39" s="70"/>
      <c r="CL39" s="70"/>
      <c r="CM39" s="70"/>
      <c r="CN39" s="70"/>
    </row>
    <row r="40" spans="1:92" s="67" customFormat="1" ht="18" customHeight="1">
      <c r="A40" s="66"/>
      <c r="B40" s="371">
        <v>15</v>
      </c>
      <c r="C40" s="372"/>
      <c r="D40" s="372">
        <v>1</v>
      </c>
      <c r="E40" s="372"/>
      <c r="F40" s="372"/>
      <c r="G40" s="372" t="s">
        <v>16</v>
      </c>
      <c r="H40" s="372"/>
      <c r="I40" s="372"/>
      <c r="J40" s="373">
        <f t="shared" si="10"/>
        <v>0.4833333333333334</v>
      </c>
      <c r="K40" s="373"/>
      <c r="L40" s="373"/>
      <c r="M40" s="373"/>
      <c r="N40" s="374"/>
      <c r="O40" s="375" t="str">
        <f>D17</f>
        <v>FH Regensburg</v>
      </c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73" t="s">
        <v>20</v>
      </c>
      <c r="AF40" s="376" t="str">
        <f>D19</f>
        <v>FH München</v>
      </c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8"/>
      <c r="AW40" s="379"/>
      <c r="AX40" s="380"/>
      <c r="AY40" s="73" t="s">
        <v>19</v>
      </c>
      <c r="AZ40" s="381"/>
      <c r="BA40" s="382"/>
      <c r="BB40" s="383"/>
      <c r="BC40" s="384"/>
      <c r="BD40" s="76"/>
      <c r="BE40" s="68"/>
      <c r="BF40" s="41" t="str">
        <f t="shared" si="0"/>
        <v>0</v>
      </c>
      <c r="BG40" s="41" t="s">
        <v>19</v>
      </c>
      <c r="BH40" s="41" t="str">
        <f t="shared" si="1"/>
        <v>0</v>
      </c>
      <c r="BI40" s="68"/>
      <c r="BJ40" s="68"/>
      <c r="BK40" s="77"/>
      <c r="BL40" s="83">
        <f t="shared" si="11"/>
        <v>6</v>
      </c>
      <c r="BM40" s="82" t="str">
        <f>$AG$17</f>
        <v>FH Rosenheim</v>
      </c>
      <c r="BN40" s="80">
        <f>SUM($BH$27+$BF$35+$BF$41+$BH$47+$BF$53)</f>
        <v>0</v>
      </c>
      <c r="BO40" s="80">
        <f>SUM($AZ$27+$AW$35+$AW$41+$AZ$47+$AW$53)</f>
        <v>0</v>
      </c>
      <c r="BP40" s="81" t="s">
        <v>19</v>
      </c>
      <c r="BQ40" s="80">
        <f>SUM($AW$27+$AZ$35+$AZ$41+$AW$47+$AZ$53)</f>
        <v>0</v>
      </c>
      <c r="BR40" s="80">
        <f t="shared" si="12"/>
        <v>0</v>
      </c>
      <c r="BS40" s="80"/>
      <c r="BT40" s="68"/>
      <c r="BU40" s="68">
        <f t="shared" si="13"/>
        <v>5</v>
      </c>
      <c r="BV40" s="69"/>
      <c r="BW40" s="69">
        <f t="shared" si="14"/>
        <v>5</v>
      </c>
      <c r="BX40" s="69"/>
      <c r="BY40" s="69">
        <f t="shared" si="15"/>
        <v>5</v>
      </c>
      <c r="BZ40" s="69"/>
      <c r="CA40" s="69"/>
      <c r="CB40" s="69" t="str">
        <f t="shared" si="9"/>
        <v>555</v>
      </c>
      <c r="CC40" s="70"/>
      <c r="CD40" s="70"/>
      <c r="CE40" s="70">
        <f t="shared" si="16"/>
        <v>45</v>
      </c>
      <c r="CF40" s="70"/>
      <c r="CG40" s="70"/>
      <c r="CH40" s="70"/>
      <c r="CI40" s="70"/>
      <c r="CJ40" s="70"/>
      <c r="CK40" s="70"/>
      <c r="CL40" s="70"/>
      <c r="CM40" s="70"/>
      <c r="CN40" s="70"/>
    </row>
    <row r="41" spans="1:92" s="67" customFormat="1" ht="18" customHeight="1" thickBot="1">
      <c r="A41" s="66"/>
      <c r="B41" s="335">
        <v>16</v>
      </c>
      <c r="C41" s="336"/>
      <c r="D41" s="336">
        <v>2</v>
      </c>
      <c r="E41" s="336"/>
      <c r="F41" s="336"/>
      <c r="G41" s="336" t="s">
        <v>22</v>
      </c>
      <c r="H41" s="336"/>
      <c r="I41" s="336"/>
      <c r="J41" s="368">
        <f>J40</f>
        <v>0.4833333333333334</v>
      </c>
      <c r="K41" s="368"/>
      <c r="L41" s="368"/>
      <c r="M41" s="368"/>
      <c r="N41" s="369"/>
      <c r="O41" s="362" t="str">
        <f>AG17</f>
        <v>FH Rosenheim</v>
      </c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75" t="s">
        <v>20</v>
      </c>
      <c r="AF41" s="385" t="str">
        <f>AG19</f>
        <v>FH Kempten</v>
      </c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7"/>
      <c r="AW41" s="245"/>
      <c r="AX41" s="388"/>
      <c r="AY41" s="75" t="s">
        <v>19</v>
      </c>
      <c r="AZ41" s="246"/>
      <c r="BA41" s="389"/>
      <c r="BB41" s="248"/>
      <c r="BC41" s="370"/>
      <c r="BD41" s="76"/>
      <c r="BE41" s="68"/>
      <c r="BF41" s="41" t="str">
        <f t="shared" si="0"/>
        <v>0</v>
      </c>
      <c r="BG41" s="41" t="s">
        <v>19</v>
      </c>
      <c r="BH41" s="41" t="str">
        <f t="shared" si="1"/>
        <v>0</v>
      </c>
      <c r="BI41" s="68"/>
      <c r="BJ41" s="68"/>
      <c r="BK41" s="77"/>
      <c r="BL41" s="83">
        <f t="shared" si="11"/>
        <v>6</v>
      </c>
      <c r="BM41" s="79" t="str">
        <f>$AG$18</f>
        <v>FH Aschaffenburg</v>
      </c>
      <c r="BN41" s="80">
        <f>SUM($BF$29+$BH$33+$BH$43+$BF$49+$BH$53)</f>
        <v>0</v>
      </c>
      <c r="BO41" s="80">
        <f>SUM($AW$29+$AZ$33+$AZ$43+$AW$49+$AZ$53)</f>
        <v>0</v>
      </c>
      <c r="BP41" s="81" t="s">
        <v>19</v>
      </c>
      <c r="BQ41" s="80">
        <f>SUM($AZ$29+$AW$33+$AW$43+$AZ$49+$AW$53)</f>
        <v>0</v>
      </c>
      <c r="BR41" s="80">
        <f t="shared" si="12"/>
        <v>0</v>
      </c>
      <c r="BS41" s="80"/>
      <c r="BT41" s="68"/>
      <c r="BU41" s="68">
        <f t="shared" si="13"/>
        <v>5</v>
      </c>
      <c r="BV41" s="69"/>
      <c r="BW41" s="69">
        <f t="shared" si="14"/>
        <v>5</v>
      </c>
      <c r="BX41" s="69"/>
      <c r="BY41" s="69">
        <f t="shared" si="15"/>
        <v>5</v>
      </c>
      <c r="BZ41" s="69"/>
      <c r="CA41" s="69"/>
      <c r="CB41" s="69" t="str">
        <f t="shared" si="9"/>
        <v>555</v>
      </c>
      <c r="CC41" s="70"/>
      <c r="CD41" s="70"/>
      <c r="CE41" s="70">
        <f t="shared" si="16"/>
        <v>45</v>
      </c>
      <c r="CF41" s="70"/>
      <c r="CG41" s="70"/>
      <c r="CH41" s="70"/>
      <c r="CI41" s="70"/>
      <c r="CJ41" s="70"/>
      <c r="CK41" s="70"/>
      <c r="CL41" s="70"/>
      <c r="CM41" s="70"/>
      <c r="CN41" s="70"/>
    </row>
    <row r="42" spans="1:92" s="67" customFormat="1" ht="18" customHeight="1">
      <c r="A42" s="66"/>
      <c r="B42" s="371">
        <v>17</v>
      </c>
      <c r="C42" s="372"/>
      <c r="D42" s="372">
        <v>1</v>
      </c>
      <c r="E42" s="372"/>
      <c r="F42" s="372"/>
      <c r="G42" s="372" t="s">
        <v>16</v>
      </c>
      <c r="H42" s="372"/>
      <c r="I42" s="372"/>
      <c r="J42" s="373">
        <f t="shared" si="10"/>
        <v>0.4958333333333334</v>
      </c>
      <c r="K42" s="373"/>
      <c r="L42" s="373"/>
      <c r="M42" s="373"/>
      <c r="N42" s="374"/>
      <c r="O42" s="375" t="str">
        <f>D21</f>
        <v>FH Würzburg-Schweinfurt</v>
      </c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73" t="s">
        <v>20</v>
      </c>
      <c r="AF42" s="376" t="str">
        <f>D18</f>
        <v>FH Rosenheim</v>
      </c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8"/>
      <c r="AW42" s="379"/>
      <c r="AX42" s="380"/>
      <c r="AY42" s="73" t="s">
        <v>19</v>
      </c>
      <c r="AZ42" s="381"/>
      <c r="BA42" s="382"/>
      <c r="BB42" s="383"/>
      <c r="BC42" s="384"/>
      <c r="BD42" s="76"/>
      <c r="BE42" s="68"/>
      <c r="BF42" s="41" t="str">
        <f t="shared" si="0"/>
        <v>0</v>
      </c>
      <c r="BG42" s="41" t="s">
        <v>19</v>
      </c>
      <c r="BH42" s="41" t="str">
        <f t="shared" si="1"/>
        <v>0</v>
      </c>
      <c r="BI42" s="68"/>
      <c r="BJ42" s="68"/>
      <c r="BK42" s="77"/>
      <c r="BL42" s="83">
        <f t="shared" si="11"/>
        <v>6</v>
      </c>
      <c r="BM42" s="82" t="str">
        <f>$AG$19</f>
        <v>FH Kempten</v>
      </c>
      <c r="BN42" s="80">
        <f>SUM($BH$29+$BF$37+$BH$41+$BF$45+$BH$55)</f>
        <v>0</v>
      </c>
      <c r="BO42" s="80">
        <f>SUM($AZ$29+$AW$37+$AZ$41+$AW$45+$AZ$55)</f>
        <v>0</v>
      </c>
      <c r="BP42" s="81" t="s">
        <v>19</v>
      </c>
      <c r="BQ42" s="80">
        <f>SUM($AW$29+$AZ$37+$AW$41+$AZ$45+$AW$55)</f>
        <v>0</v>
      </c>
      <c r="BR42" s="80">
        <f t="shared" si="12"/>
        <v>0</v>
      </c>
      <c r="BS42" s="80"/>
      <c r="BT42" s="68"/>
      <c r="BU42" s="68">
        <f t="shared" si="13"/>
        <v>5</v>
      </c>
      <c r="BV42" s="69"/>
      <c r="BW42" s="69">
        <f t="shared" si="14"/>
        <v>5</v>
      </c>
      <c r="BX42" s="69"/>
      <c r="BY42" s="69">
        <f t="shared" si="15"/>
        <v>5</v>
      </c>
      <c r="BZ42" s="69"/>
      <c r="CA42" s="69"/>
      <c r="CB42" s="69" t="str">
        <f t="shared" si="9"/>
        <v>555</v>
      </c>
      <c r="CC42" s="70"/>
      <c r="CD42" s="70"/>
      <c r="CE42" s="70">
        <f t="shared" si="16"/>
        <v>45</v>
      </c>
      <c r="CF42" s="70"/>
      <c r="CG42" s="70"/>
      <c r="CH42" s="70"/>
      <c r="CI42" s="70"/>
      <c r="CJ42" s="70"/>
      <c r="CK42" s="70"/>
      <c r="CL42" s="70"/>
      <c r="CM42" s="70"/>
      <c r="CN42" s="70"/>
    </row>
    <row r="43" spans="1:92" s="67" customFormat="1" ht="18" customHeight="1" thickBot="1">
      <c r="A43" s="66"/>
      <c r="B43" s="335">
        <v>18</v>
      </c>
      <c r="C43" s="336"/>
      <c r="D43" s="336">
        <v>2</v>
      </c>
      <c r="E43" s="336"/>
      <c r="F43" s="336"/>
      <c r="G43" s="336" t="s">
        <v>22</v>
      </c>
      <c r="H43" s="336"/>
      <c r="I43" s="336"/>
      <c r="J43" s="368">
        <f>J42</f>
        <v>0.4958333333333334</v>
      </c>
      <c r="K43" s="368"/>
      <c r="L43" s="368"/>
      <c r="M43" s="368"/>
      <c r="N43" s="369"/>
      <c r="O43" s="362" t="str">
        <f>AG21</f>
        <v>FH Amberg-Weiden</v>
      </c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75" t="s">
        <v>20</v>
      </c>
      <c r="AF43" s="385" t="str">
        <f>AG18</f>
        <v>FH Aschaffenburg</v>
      </c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7"/>
      <c r="AW43" s="245"/>
      <c r="AX43" s="388"/>
      <c r="AY43" s="75" t="s">
        <v>19</v>
      </c>
      <c r="AZ43" s="246"/>
      <c r="BA43" s="389"/>
      <c r="BB43" s="248"/>
      <c r="BC43" s="370"/>
      <c r="BD43" s="76"/>
      <c r="BE43" s="68"/>
      <c r="BF43" s="41" t="str">
        <f t="shared" si="0"/>
        <v>0</v>
      </c>
      <c r="BG43" s="41" t="s">
        <v>19</v>
      </c>
      <c r="BH43" s="41" t="str">
        <f t="shared" si="1"/>
        <v>0</v>
      </c>
      <c r="BI43" s="68"/>
      <c r="BJ43" s="68"/>
      <c r="BK43" s="77"/>
      <c r="BL43" s="83">
        <f t="shared" si="11"/>
        <v>6</v>
      </c>
      <c r="BM43" s="82" t="str">
        <f>$AG$20</f>
        <v>FH Nürnberg</v>
      </c>
      <c r="BN43" s="80">
        <f>SUM($BF$31+$BH$35+$BH$39+$BH$49+$BF$55)</f>
        <v>0</v>
      </c>
      <c r="BO43" s="80">
        <f>SUM($AW$31+$AZ$35+$AZ$39+$AZ$49+$AW$55)</f>
        <v>0</v>
      </c>
      <c r="BP43" s="81" t="s">
        <v>19</v>
      </c>
      <c r="BQ43" s="80">
        <f>SUM($AZ$31+$AW$35+$AW$39+$AW$49+$AZ$55)</f>
        <v>0</v>
      </c>
      <c r="BR43" s="80">
        <f t="shared" si="12"/>
        <v>0</v>
      </c>
      <c r="BS43" s="80"/>
      <c r="BT43" s="68"/>
      <c r="BU43" s="68">
        <f t="shared" si="13"/>
        <v>5</v>
      </c>
      <c r="BV43" s="69"/>
      <c r="BW43" s="69">
        <f t="shared" si="14"/>
        <v>5</v>
      </c>
      <c r="BX43" s="69"/>
      <c r="BY43" s="69">
        <f t="shared" si="15"/>
        <v>5</v>
      </c>
      <c r="BZ43" s="69"/>
      <c r="CA43" s="69"/>
      <c r="CB43" s="69" t="str">
        <f t="shared" si="9"/>
        <v>555</v>
      </c>
      <c r="CC43" s="70"/>
      <c r="CD43" s="70"/>
      <c r="CE43" s="70">
        <f t="shared" si="16"/>
        <v>45</v>
      </c>
      <c r="CF43" s="70"/>
      <c r="CG43" s="70"/>
      <c r="CH43" s="70"/>
      <c r="CI43" s="70"/>
      <c r="CJ43" s="70"/>
      <c r="CK43" s="70"/>
      <c r="CL43" s="70"/>
      <c r="CM43" s="70"/>
      <c r="CN43" s="70"/>
    </row>
    <row r="44" spans="1:92" s="67" customFormat="1" ht="18" customHeight="1">
      <c r="A44" s="66"/>
      <c r="B44" s="371">
        <v>19</v>
      </c>
      <c r="C44" s="372"/>
      <c r="D44" s="372">
        <v>1</v>
      </c>
      <c r="E44" s="372"/>
      <c r="F44" s="372"/>
      <c r="G44" s="372" t="s">
        <v>16</v>
      </c>
      <c r="H44" s="372"/>
      <c r="I44" s="372"/>
      <c r="J44" s="373">
        <f t="shared" si="10"/>
        <v>0.5083333333333334</v>
      </c>
      <c r="K44" s="373"/>
      <c r="L44" s="373"/>
      <c r="M44" s="373"/>
      <c r="N44" s="374"/>
      <c r="O44" s="375" t="str">
        <f>D19</f>
        <v>FH München</v>
      </c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73" t="s">
        <v>20</v>
      </c>
      <c r="AF44" s="376" t="str">
        <f>D16</f>
        <v>FH Coburg</v>
      </c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8"/>
      <c r="AW44" s="379"/>
      <c r="AX44" s="380"/>
      <c r="AY44" s="73" t="s">
        <v>19</v>
      </c>
      <c r="AZ44" s="381"/>
      <c r="BA44" s="382"/>
      <c r="BB44" s="383"/>
      <c r="BC44" s="384"/>
      <c r="BD44" s="76"/>
      <c r="BE44" s="68"/>
      <c r="BF44" s="41" t="str">
        <f t="shared" si="0"/>
        <v>0</v>
      </c>
      <c r="BG44" s="41" t="s">
        <v>19</v>
      </c>
      <c r="BH44" s="41" t="str">
        <f t="shared" si="1"/>
        <v>0</v>
      </c>
      <c r="BI44" s="68"/>
      <c r="BJ44" s="68"/>
      <c r="BK44" s="68"/>
      <c r="BL44" s="83">
        <f t="shared" si="11"/>
        <v>6</v>
      </c>
      <c r="BM44" s="82" t="str">
        <f>$AG$21</f>
        <v>FH Amberg-Weiden</v>
      </c>
      <c r="BN44" s="80">
        <f>SUM($BH$31+$BH$37+$BF$43+$BF$47+$BF$51)</f>
        <v>0</v>
      </c>
      <c r="BO44" s="80">
        <f>SUM($AZ$31+$AZ$37+$AW$43+$AW$47+$AW$51)</f>
        <v>0</v>
      </c>
      <c r="BP44" s="81" t="s">
        <v>19</v>
      </c>
      <c r="BQ44" s="80">
        <f>SUM($AW$31+$AW$37+$AZ$43+$AZ$47+$AZ$51)</f>
        <v>0</v>
      </c>
      <c r="BR44" s="80">
        <f t="shared" si="12"/>
        <v>0</v>
      </c>
      <c r="BS44" s="68"/>
      <c r="BT44" s="68"/>
      <c r="BU44" s="68">
        <f t="shared" si="13"/>
        <v>5</v>
      </c>
      <c r="BV44" s="69"/>
      <c r="BW44" s="69">
        <f t="shared" si="14"/>
        <v>5</v>
      </c>
      <c r="BX44" s="69"/>
      <c r="BY44" s="69">
        <f t="shared" si="15"/>
        <v>5</v>
      </c>
      <c r="BZ44" s="69"/>
      <c r="CA44" s="69"/>
      <c r="CB44" s="69" t="str">
        <f t="shared" si="9"/>
        <v>555</v>
      </c>
      <c r="CC44" s="70"/>
      <c r="CD44" s="70"/>
      <c r="CE44" s="70">
        <f t="shared" si="16"/>
        <v>45</v>
      </c>
      <c r="CF44" s="70"/>
      <c r="CG44" s="70"/>
      <c r="CH44" s="70"/>
      <c r="CI44" s="70"/>
      <c r="CJ44" s="70"/>
      <c r="CK44" s="70"/>
      <c r="CL44" s="70"/>
      <c r="CM44" s="70"/>
      <c r="CN44" s="70"/>
    </row>
    <row r="45" spans="1:92" s="67" customFormat="1" ht="18" customHeight="1" thickBot="1">
      <c r="A45" s="66"/>
      <c r="B45" s="335">
        <v>20</v>
      </c>
      <c r="C45" s="336"/>
      <c r="D45" s="336">
        <v>2</v>
      </c>
      <c r="E45" s="336"/>
      <c r="F45" s="336"/>
      <c r="G45" s="336" t="s">
        <v>22</v>
      </c>
      <c r="H45" s="336"/>
      <c r="I45" s="336"/>
      <c r="J45" s="368">
        <f>J44</f>
        <v>0.5083333333333334</v>
      </c>
      <c r="K45" s="368"/>
      <c r="L45" s="368"/>
      <c r="M45" s="368"/>
      <c r="N45" s="369"/>
      <c r="O45" s="362" t="str">
        <f>AG19</f>
        <v>FH Kempten</v>
      </c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75" t="s">
        <v>20</v>
      </c>
      <c r="AF45" s="385" t="str">
        <f>AG16</f>
        <v>FH Weihenstephan</v>
      </c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7"/>
      <c r="AW45" s="245"/>
      <c r="AX45" s="388"/>
      <c r="AY45" s="75" t="s">
        <v>19</v>
      </c>
      <c r="AZ45" s="246"/>
      <c r="BA45" s="389"/>
      <c r="BB45" s="248"/>
      <c r="BC45" s="370"/>
      <c r="BD45" s="76"/>
      <c r="BE45" s="68"/>
      <c r="BF45" s="41" t="str">
        <f aca="true" t="shared" si="17" ref="BF45:BF55">IF(ISBLANK(AW45),"0",IF(AW45&gt;AZ45,3,IF(AW45=AZ45,1,0)))</f>
        <v>0</v>
      </c>
      <c r="BG45" s="41" t="s">
        <v>19</v>
      </c>
      <c r="BH45" s="41" t="str">
        <f aca="true" t="shared" si="18" ref="BH45:BH55">IF(ISBLANK(AZ45),"0",IF(AZ45&gt;AW45,3,IF(AZ45=AW45,1,0)))</f>
        <v>0</v>
      </c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9"/>
      <c r="BW45" s="69"/>
      <c r="BX45" s="69"/>
      <c r="BY45" s="69"/>
      <c r="BZ45" s="69"/>
      <c r="CA45" s="69"/>
      <c r="CB45" s="69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</row>
    <row r="46" spans="1:92" s="67" customFormat="1" ht="18" customHeight="1">
      <c r="A46" s="66"/>
      <c r="B46" s="371">
        <v>21</v>
      </c>
      <c r="C46" s="372"/>
      <c r="D46" s="372">
        <v>1</v>
      </c>
      <c r="E46" s="372"/>
      <c r="F46" s="372"/>
      <c r="G46" s="372" t="s">
        <v>16</v>
      </c>
      <c r="H46" s="372"/>
      <c r="I46" s="372"/>
      <c r="J46" s="373">
        <f t="shared" si="10"/>
        <v>0.5208333333333334</v>
      </c>
      <c r="K46" s="373"/>
      <c r="L46" s="373"/>
      <c r="M46" s="373"/>
      <c r="N46" s="374"/>
      <c r="O46" s="375" t="str">
        <f>D21</f>
        <v>FH Würzburg-Schweinfurt</v>
      </c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73" t="s">
        <v>20</v>
      </c>
      <c r="AF46" s="376" t="str">
        <f>D17</f>
        <v>FH Regensburg</v>
      </c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8"/>
      <c r="AW46" s="379"/>
      <c r="AX46" s="380"/>
      <c r="AY46" s="73" t="s">
        <v>19</v>
      </c>
      <c r="AZ46" s="381"/>
      <c r="BA46" s="382"/>
      <c r="BB46" s="383"/>
      <c r="BC46" s="384"/>
      <c r="BD46" s="76"/>
      <c r="BE46" s="68"/>
      <c r="BF46" s="41" t="str">
        <f t="shared" si="17"/>
        <v>0</v>
      </c>
      <c r="BG46" s="41" t="s">
        <v>19</v>
      </c>
      <c r="BH46" s="41" t="str">
        <f t="shared" si="18"/>
        <v>0</v>
      </c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9"/>
      <c r="BW46" s="69"/>
      <c r="BX46" s="69"/>
      <c r="BY46" s="69"/>
      <c r="BZ46" s="69"/>
      <c r="CA46" s="69"/>
      <c r="CB46" s="69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</row>
    <row r="47" spans="1:92" s="67" customFormat="1" ht="18" customHeight="1" thickBot="1">
      <c r="A47" s="66"/>
      <c r="B47" s="335">
        <v>22</v>
      </c>
      <c r="C47" s="336"/>
      <c r="D47" s="336">
        <v>2</v>
      </c>
      <c r="E47" s="336"/>
      <c r="F47" s="336"/>
      <c r="G47" s="336" t="s">
        <v>22</v>
      </c>
      <c r="H47" s="336"/>
      <c r="I47" s="336"/>
      <c r="J47" s="368">
        <f>J46</f>
        <v>0.5208333333333334</v>
      </c>
      <c r="K47" s="368"/>
      <c r="L47" s="368"/>
      <c r="M47" s="368"/>
      <c r="N47" s="369"/>
      <c r="O47" s="362" t="str">
        <f>AG21</f>
        <v>FH Amberg-Weiden</v>
      </c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75" t="s">
        <v>20</v>
      </c>
      <c r="AF47" s="385" t="str">
        <f>AG17</f>
        <v>FH Rosenheim</v>
      </c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7"/>
      <c r="AW47" s="245"/>
      <c r="AX47" s="388"/>
      <c r="AY47" s="75" t="s">
        <v>19</v>
      </c>
      <c r="AZ47" s="246"/>
      <c r="BA47" s="389"/>
      <c r="BB47" s="248"/>
      <c r="BC47" s="370"/>
      <c r="BD47" s="76"/>
      <c r="BE47" s="68"/>
      <c r="BF47" s="41" t="str">
        <f t="shared" si="17"/>
        <v>0</v>
      </c>
      <c r="BG47" s="41" t="s">
        <v>19</v>
      </c>
      <c r="BH47" s="41" t="str">
        <f t="shared" si="18"/>
        <v>0</v>
      </c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9"/>
      <c r="BW47" s="69"/>
      <c r="BX47" s="69"/>
      <c r="BY47" s="69"/>
      <c r="BZ47" s="69"/>
      <c r="CA47" s="69"/>
      <c r="CB47" s="69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</row>
    <row r="48" spans="1:92" s="67" customFormat="1" ht="18" customHeight="1">
      <c r="A48" s="66"/>
      <c r="B48" s="371">
        <v>23</v>
      </c>
      <c r="C48" s="372"/>
      <c r="D48" s="372">
        <v>1</v>
      </c>
      <c r="E48" s="372"/>
      <c r="F48" s="372"/>
      <c r="G48" s="372" t="s">
        <v>16</v>
      </c>
      <c r="H48" s="372"/>
      <c r="I48" s="372"/>
      <c r="J48" s="373">
        <f t="shared" si="10"/>
        <v>0.5333333333333333</v>
      </c>
      <c r="K48" s="373"/>
      <c r="L48" s="373"/>
      <c r="M48" s="373"/>
      <c r="N48" s="374"/>
      <c r="O48" s="375" t="str">
        <f>D18</f>
        <v>FH Rosenheim</v>
      </c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73" t="s">
        <v>20</v>
      </c>
      <c r="AF48" s="376" t="str">
        <f>D20</f>
        <v>FH Ingolstadt</v>
      </c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8"/>
      <c r="AW48" s="379"/>
      <c r="AX48" s="380"/>
      <c r="AY48" s="73" t="s">
        <v>19</v>
      </c>
      <c r="AZ48" s="381"/>
      <c r="BA48" s="382"/>
      <c r="BB48" s="383"/>
      <c r="BC48" s="384"/>
      <c r="BD48" s="76"/>
      <c r="BE48" s="68"/>
      <c r="BF48" s="41" t="str">
        <f t="shared" si="17"/>
        <v>0</v>
      </c>
      <c r="BG48" s="41" t="s">
        <v>19</v>
      </c>
      <c r="BH48" s="41" t="str">
        <f t="shared" si="18"/>
        <v>0</v>
      </c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9"/>
      <c r="BW48" s="69"/>
      <c r="BX48" s="69"/>
      <c r="BY48" s="69"/>
      <c r="BZ48" s="69"/>
      <c r="CA48" s="69"/>
      <c r="CB48" s="69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</row>
    <row r="49" spans="1:92" s="67" customFormat="1" ht="18" customHeight="1" thickBot="1">
      <c r="A49" s="66"/>
      <c r="B49" s="335">
        <v>24</v>
      </c>
      <c r="C49" s="336"/>
      <c r="D49" s="336">
        <v>2</v>
      </c>
      <c r="E49" s="336"/>
      <c r="F49" s="336"/>
      <c r="G49" s="336" t="s">
        <v>22</v>
      </c>
      <c r="H49" s="336"/>
      <c r="I49" s="336"/>
      <c r="J49" s="368">
        <f>J48</f>
        <v>0.5333333333333333</v>
      </c>
      <c r="K49" s="368"/>
      <c r="L49" s="368"/>
      <c r="M49" s="368"/>
      <c r="N49" s="369"/>
      <c r="O49" s="362" t="str">
        <f>AG18</f>
        <v>FH Aschaffenburg</v>
      </c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75" t="s">
        <v>20</v>
      </c>
      <c r="AF49" s="385" t="str">
        <f>AG20</f>
        <v>FH Nürnberg</v>
      </c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7"/>
      <c r="AW49" s="245"/>
      <c r="AX49" s="388"/>
      <c r="AY49" s="75" t="s">
        <v>19</v>
      </c>
      <c r="AZ49" s="246"/>
      <c r="BA49" s="389"/>
      <c r="BB49" s="248"/>
      <c r="BC49" s="370"/>
      <c r="BD49" s="76"/>
      <c r="BE49" s="68"/>
      <c r="BF49" s="41" t="str">
        <f t="shared" si="17"/>
        <v>0</v>
      </c>
      <c r="BG49" s="41" t="s">
        <v>19</v>
      </c>
      <c r="BH49" s="41" t="str">
        <f t="shared" si="18"/>
        <v>0</v>
      </c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9"/>
      <c r="BW49" s="69"/>
      <c r="BX49" s="69"/>
      <c r="BY49" s="69"/>
      <c r="BZ49" s="69"/>
      <c r="CA49" s="69"/>
      <c r="CB49" s="69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</row>
    <row r="50" spans="1:92" s="67" customFormat="1" ht="18" customHeight="1">
      <c r="A50" s="66"/>
      <c r="B50" s="371">
        <v>25</v>
      </c>
      <c r="C50" s="372"/>
      <c r="D50" s="372">
        <v>1</v>
      </c>
      <c r="E50" s="372"/>
      <c r="F50" s="372"/>
      <c r="G50" s="372" t="s">
        <v>16</v>
      </c>
      <c r="H50" s="372"/>
      <c r="I50" s="372"/>
      <c r="J50" s="373">
        <f t="shared" si="10"/>
        <v>0.5458333333333333</v>
      </c>
      <c r="K50" s="373"/>
      <c r="L50" s="373"/>
      <c r="M50" s="373"/>
      <c r="N50" s="374"/>
      <c r="O50" s="375" t="str">
        <f>D21</f>
        <v>FH Würzburg-Schweinfurt</v>
      </c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73" t="s">
        <v>20</v>
      </c>
      <c r="AF50" s="376" t="str">
        <f>D16</f>
        <v>FH Coburg</v>
      </c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8"/>
      <c r="AW50" s="379"/>
      <c r="AX50" s="380"/>
      <c r="AY50" s="73" t="s">
        <v>19</v>
      </c>
      <c r="AZ50" s="381"/>
      <c r="BA50" s="382"/>
      <c r="BB50" s="383"/>
      <c r="BC50" s="384"/>
      <c r="BD50" s="76"/>
      <c r="BE50" s="68"/>
      <c r="BF50" s="41" t="str">
        <f t="shared" si="17"/>
        <v>0</v>
      </c>
      <c r="BG50" s="41" t="s">
        <v>19</v>
      </c>
      <c r="BH50" s="41" t="str">
        <f t="shared" si="18"/>
        <v>0</v>
      </c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9"/>
      <c r="BW50" s="69"/>
      <c r="BX50" s="69"/>
      <c r="BY50" s="69"/>
      <c r="BZ50" s="69"/>
      <c r="CA50" s="69"/>
      <c r="CB50" s="69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</row>
    <row r="51" spans="1:92" s="67" customFormat="1" ht="18" customHeight="1" thickBot="1">
      <c r="A51" s="66"/>
      <c r="B51" s="335">
        <v>26</v>
      </c>
      <c r="C51" s="336"/>
      <c r="D51" s="336">
        <v>2</v>
      </c>
      <c r="E51" s="336"/>
      <c r="F51" s="336"/>
      <c r="G51" s="336" t="s">
        <v>22</v>
      </c>
      <c r="H51" s="336"/>
      <c r="I51" s="336"/>
      <c r="J51" s="368">
        <f>J50</f>
        <v>0.5458333333333333</v>
      </c>
      <c r="K51" s="368"/>
      <c r="L51" s="368"/>
      <c r="M51" s="368"/>
      <c r="N51" s="369"/>
      <c r="O51" s="362" t="str">
        <f>AG21</f>
        <v>FH Amberg-Weiden</v>
      </c>
      <c r="P51" s="363"/>
      <c r="Q51" s="363"/>
      <c r="R51" s="363"/>
      <c r="S51" s="363"/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75" t="s">
        <v>20</v>
      </c>
      <c r="AF51" s="385" t="str">
        <f>AG16</f>
        <v>FH Weihenstephan</v>
      </c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86"/>
      <c r="AU51" s="386"/>
      <c r="AV51" s="387"/>
      <c r="AW51" s="245"/>
      <c r="AX51" s="388"/>
      <c r="AY51" s="75" t="s">
        <v>19</v>
      </c>
      <c r="AZ51" s="246"/>
      <c r="BA51" s="389"/>
      <c r="BB51" s="248"/>
      <c r="BC51" s="370"/>
      <c r="BD51" s="76"/>
      <c r="BE51" s="68"/>
      <c r="BF51" s="41" t="str">
        <f t="shared" si="17"/>
        <v>0</v>
      </c>
      <c r="BG51" s="41" t="s">
        <v>19</v>
      </c>
      <c r="BH51" s="41" t="str">
        <f t="shared" si="18"/>
        <v>0</v>
      </c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9"/>
      <c r="BW51" s="69"/>
      <c r="BX51" s="69"/>
      <c r="BY51" s="69"/>
      <c r="BZ51" s="69"/>
      <c r="CA51" s="69"/>
      <c r="CB51" s="69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</row>
    <row r="52" spans="1:92" s="67" customFormat="1" ht="18" customHeight="1">
      <c r="A52" s="66"/>
      <c r="B52" s="371">
        <v>27</v>
      </c>
      <c r="C52" s="372"/>
      <c r="D52" s="372">
        <v>1</v>
      </c>
      <c r="E52" s="372"/>
      <c r="F52" s="372"/>
      <c r="G52" s="372" t="s">
        <v>16</v>
      </c>
      <c r="H52" s="372"/>
      <c r="I52" s="372"/>
      <c r="J52" s="373">
        <f t="shared" si="10"/>
        <v>0.5583333333333332</v>
      </c>
      <c r="K52" s="373"/>
      <c r="L52" s="373"/>
      <c r="M52" s="373"/>
      <c r="N52" s="374"/>
      <c r="O52" s="375" t="str">
        <f>D17</f>
        <v>FH Regensburg</v>
      </c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73" t="s">
        <v>20</v>
      </c>
      <c r="AF52" s="376" t="str">
        <f>D18</f>
        <v>FH Rosenheim</v>
      </c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8"/>
      <c r="AW52" s="379"/>
      <c r="AX52" s="380"/>
      <c r="AY52" s="73" t="s">
        <v>19</v>
      </c>
      <c r="AZ52" s="381"/>
      <c r="BA52" s="382"/>
      <c r="BB52" s="383"/>
      <c r="BC52" s="384"/>
      <c r="BD52" s="76"/>
      <c r="BE52" s="68"/>
      <c r="BF52" s="41" t="str">
        <f t="shared" si="17"/>
        <v>0</v>
      </c>
      <c r="BG52" s="41" t="s">
        <v>19</v>
      </c>
      <c r="BH52" s="41" t="str">
        <f t="shared" si="18"/>
        <v>0</v>
      </c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9"/>
      <c r="BW52" s="69"/>
      <c r="BX52" s="69"/>
      <c r="BY52" s="69"/>
      <c r="BZ52" s="69"/>
      <c r="CA52" s="69"/>
      <c r="CB52" s="69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</row>
    <row r="53" spans="1:92" s="67" customFormat="1" ht="18" customHeight="1" thickBot="1">
      <c r="A53" s="66"/>
      <c r="B53" s="335">
        <v>28</v>
      </c>
      <c r="C53" s="336"/>
      <c r="D53" s="336">
        <v>2</v>
      </c>
      <c r="E53" s="336"/>
      <c r="F53" s="336"/>
      <c r="G53" s="336" t="s">
        <v>22</v>
      </c>
      <c r="H53" s="336"/>
      <c r="I53" s="336"/>
      <c r="J53" s="368">
        <f>J52</f>
        <v>0.5583333333333332</v>
      </c>
      <c r="K53" s="368"/>
      <c r="L53" s="368"/>
      <c r="M53" s="368"/>
      <c r="N53" s="369"/>
      <c r="O53" s="362" t="str">
        <f>AG17</f>
        <v>FH Rosenheim</v>
      </c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75" t="s">
        <v>20</v>
      </c>
      <c r="AF53" s="385" t="str">
        <f>AG18</f>
        <v>FH Aschaffenburg</v>
      </c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7"/>
      <c r="AW53" s="245"/>
      <c r="AX53" s="388"/>
      <c r="AY53" s="75" t="s">
        <v>19</v>
      </c>
      <c r="AZ53" s="246"/>
      <c r="BA53" s="389"/>
      <c r="BB53" s="248"/>
      <c r="BC53" s="370"/>
      <c r="BD53" s="76"/>
      <c r="BE53" s="68"/>
      <c r="BF53" s="41" t="str">
        <f t="shared" si="17"/>
        <v>0</v>
      </c>
      <c r="BG53" s="41" t="s">
        <v>19</v>
      </c>
      <c r="BH53" s="41" t="str">
        <f t="shared" si="18"/>
        <v>0</v>
      </c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9"/>
      <c r="BW53" s="69"/>
      <c r="BX53" s="69"/>
      <c r="BY53" s="69"/>
      <c r="BZ53" s="69"/>
      <c r="CA53" s="69"/>
      <c r="CB53" s="69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</row>
    <row r="54" spans="1:92" s="67" customFormat="1" ht="18" customHeight="1">
      <c r="A54" s="66"/>
      <c r="B54" s="371">
        <v>29</v>
      </c>
      <c r="C54" s="372"/>
      <c r="D54" s="372">
        <v>1</v>
      </c>
      <c r="E54" s="372"/>
      <c r="F54" s="372"/>
      <c r="G54" s="372" t="s">
        <v>16</v>
      </c>
      <c r="H54" s="372"/>
      <c r="I54" s="372"/>
      <c r="J54" s="373">
        <f t="shared" si="10"/>
        <v>0.5708333333333332</v>
      </c>
      <c r="K54" s="373"/>
      <c r="L54" s="373"/>
      <c r="M54" s="373"/>
      <c r="N54" s="374"/>
      <c r="O54" s="375" t="str">
        <f>D20</f>
        <v>FH Ingolstadt</v>
      </c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73" t="s">
        <v>20</v>
      </c>
      <c r="AF54" s="376" t="str">
        <f>D19</f>
        <v>FH München</v>
      </c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  <c r="AR54" s="377"/>
      <c r="AS54" s="377"/>
      <c r="AT54" s="377"/>
      <c r="AU54" s="377"/>
      <c r="AV54" s="378"/>
      <c r="AW54" s="379"/>
      <c r="AX54" s="380"/>
      <c r="AY54" s="73" t="s">
        <v>19</v>
      </c>
      <c r="AZ54" s="381"/>
      <c r="BA54" s="382"/>
      <c r="BB54" s="383"/>
      <c r="BC54" s="384"/>
      <c r="BD54" s="76"/>
      <c r="BE54" s="68"/>
      <c r="BF54" s="41" t="str">
        <f t="shared" si="17"/>
        <v>0</v>
      </c>
      <c r="BG54" s="41" t="s">
        <v>19</v>
      </c>
      <c r="BH54" s="41" t="str">
        <f t="shared" si="18"/>
        <v>0</v>
      </c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9"/>
      <c r="BW54" s="69"/>
      <c r="BX54" s="69"/>
      <c r="BY54" s="69"/>
      <c r="BZ54" s="69"/>
      <c r="CA54" s="69"/>
      <c r="CB54" s="69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</row>
    <row r="55" spans="1:92" s="63" customFormat="1" ht="18" customHeight="1">
      <c r="A55" s="44"/>
      <c r="B55" s="335">
        <v>30</v>
      </c>
      <c r="C55" s="336"/>
      <c r="D55" s="336">
        <v>2</v>
      </c>
      <c r="E55" s="336"/>
      <c r="F55" s="336"/>
      <c r="G55" s="336" t="s">
        <v>22</v>
      </c>
      <c r="H55" s="336"/>
      <c r="I55" s="336"/>
      <c r="J55" s="368">
        <f>J54</f>
        <v>0.5708333333333332</v>
      </c>
      <c r="K55" s="368"/>
      <c r="L55" s="368"/>
      <c r="M55" s="368"/>
      <c r="N55" s="369"/>
      <c r="O55" s="362" t="str">
        <f>AG20</f>
        <v>FH Nürnberg</v>
      </c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75" t="s">
        <v>20</v>
      </c>
      <c r="AF55" s="363" t="str">
        <f>AG19</f>
        <v>FH Kempten</v>
      </c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5"/>
      <c r="AW55" s="332"/>
      <c r="AX55" s="366"/>
      <c r="AY55" s="75" t="s">
        <v>19</v>
      </c>
      <c r="AZ55" s="333"/>
      <c r="BA55" s="367"/>
      <c r="BB55" s="330"/>
      <c r="BC55" s="361"/>
      <c r="BD55" s="84"/>
      <c r="BE55" s="47"/>
      <c r="BF55" s="41" t="str">
        <f t="shared" si="17"/>
        <v>0</v>
      </c>
      <c r="BG55" s="41" t="s">
        <v>19</v>
      </c>
      <c r="BH55" s="41" t="str">
        <f t="shared" si="18"/>
        <v>0</v>
      </c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8"/>
      <c r="BW55" s="48"/>
      <c r="BX55" s="48"/>
      <c r="BY55" s="48"/>
      <c r="BZ55" s="48"/>
      <c r="CA55" s="48"/>
      <c r="CB55" s="48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</row>
    <row r="56" spans="1:92" s="63" customFormat="1" ht="18" customHeight="1">
      <c r="A56" s="44"/>
      <c r="B56" s="85"/>
      <c r="C56" s="85"/>
      <c r="D56" s="85"/>
      <c r="E56" s="85"/>
      <c r="F56" s="85"/>
      <c r="G56" s="85"/>
      <c r="H56" s="85"/>
      <c r="I56" s="85"/>
      <c r="J56" s="86"/>
      <c r="K56" s="86"/>
      <c r="L56" s="86"/>
      <c r="M56" s="86"/>
      <c r="N56" s="86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8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8"/>
      <c r="AX56" s="88"/>
      <c r="AY56" s="88"/>
      <c r="AZ56" s="88"/>
      <c r="BA56" s="88"/>
      <c r="BB56" s="88"/>
      <c r="BC56" s="88"/>
      <c r="BD56" s="84"/>
      <c r="BE56" s="47"/>
      <c r="BF56" s="41"/>
      <c r="BG56" s="41"/>
      <c r="BH56" s="41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8"/>
      <c r="BW56" s="48"/>
      <c r="BX56" s="48"/>
      <c r="BY56" s="48"/>
      <c r="BZ56" s="48"/>
      <c r="CA56" s="48"/>
      <c r="CB56" s="48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</row>
    <row r="57" spans="1:92" s="63" customFormat="1" ht="18" customHeight="1">
      <c r="A57" s="44"/>
      <c r="B57" s="85"/>
      <c r="C57" s="85"/>
      <c r="D57" s="85"/>
      <c r="E57" s="85"/>
      <c r="F57" s="85"/>
      <c r="G57" s="85"/>
      <c r="H57" s="85"/>
      <c r="I57" s="85"/>
      <c r="J57" s="86"/>
      <c r="K57" s="86"/>
      <c r="L57" s="86"/>
      <c r="M57" s="86"/>
      <c r="N57" s="86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8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8"/>
      <c r="AX57" s="88"/>
      <c r="AY57" s="88"/>
      <c r="AZ57" s="88"/>
      <c r="BA57" s="88"/>
      <c r="BB57" s="88"/>
      <c r="BC57" s="88"/>
      <c r="BD57" s="84"/>
      <c r="BE57" s="47"/>
      <c r="BF57" s="41"/>
      <c r="BG57" s="41"/>
      <c r="BH57" s="41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8"/>
      <c r="BW57" s="48"/>
      <c r="BX57" s="48"/>
      <c r="BY57" s="48"/>
      <c r="BZ57" s="48"/>
      <c r="CA57" s="48"/>
      <c r="CB57" s="48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</row>
    <row r="58" spans="1:92" s="63" customFormat="1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65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8"/>
      <c r="BW58" s="48"/>
      <c r="BX58" s="48"/>
      <c r="BY58" s="48"/>
      <c r="BZ58" s="48"/>
      <c r="CA58" s="48"/>
      <c r="CB58" s="48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</row>
    <row r="59" spans="1:92" s="63" customFormat="1" ht="12.75">
      <c r="A59" s="44"/>
      <c r="B59" s="64" t="s">
        <v>27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101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8"/>
      <c r="BW59" s="48"/>
      <c r="BX59" s="48"/>
      <c r="BY59" s="48"/>
      <c r="BZ59" s="48"/>
      <c r="CA59" s="48"/>
      <c r="CB59" s="48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</row>
    <row r="60" spans="1:92" s="63" customFormat="1" ht="6" customHeight="1" thickBo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8"/>
      <c r="BW60" s="48"/>
      <c r="BX60" s="48"/>
      <c r="BY60" s="48"/>
      <c r="BZ60" s="48"/>
      <c r="CA60" s="48"/>
      <c r="CB60" s="48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</row>
    <row r="61" spans="2:92" s="89" customFormat="1" ht="13.5" customHeight="1" thickBot="1">
      <c r="B61" s="233" t="s">
        <v>12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5"/>
      <c r="P61" s="233" t="s">
        <v>24</v>
      </c>
      <c r="Q61" s="234"/>
      <c r="R61" s="235"/>
      <c r="S61" s="233" t="s">
        <v>25</v>
      </c>
      <c r="T61" s="234"/>
      <c r="U61" s="234"/>
      <c r="V61" s="234"/>
      <c r="W61" s="235"/>
      <c r="X61" s="233" t="s">
        <v>26</v>
      </c>
      <c r="Y61" s="234"/>
      <c r="Z61" s="235"/>
      <c r="AA61" s="90"/>
      <c r="AB61" s="90"/>
      <c r="AC61" s="90"/>
      <c r="AD61" s="90"/>
      <c r="AE61" s="233" t="s">
        <v>13</v>
      </c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1"/>
      <c r="AS61" s="233" t="s">
        <v>24</v>
      </c>
      <c r="AT61" s="390"/>
      <c r="AU61" s="391"/>
      <c r="AV61" s="233" t="s">
        <v>25</v>
      </c>
      <c r="AW61" s="390"/>
      <c r="AX61" s="390"/>
      <c r="AY61" s="390"/>
      <c r="AZ61" s="391"/>
      <c r="BA61" s="233" t="s">
        <v>26</v>
      </c>
      <c r="BB61" s="390"/>
      <c r="BC61" s="3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2"/>
      <c r="BW61" s="92"/>
      <c r="BX61" s="92"/>
      <c r="BY61" s="92"/>
      <c r="BZ61" s="92"/>
      <c r="CA61" s="92"/>
      <c r="CB61" s="92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</row>
    <row r="62" spans="1:92" s="63" customFormat="1" ht="12.75">
      <c r="A62" s="44"/>
      <c r="B62" s="311" t="s">
        <v>7</v>
      </c>
      <c r="C62" s="236"/>
      <c r="D62" s="313">
        <f>IF(GRA="","",IF($BL$32=1,$BM$32,IF($BL$33=1,$BM$33,IF($BL$34=1,$BM$34,IF($BL$35=1,$BM$35,IF($BL$36=1,$BM$36,IF($BL$37=1,$BM$37)))))))</f>
      </c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5"/>
      <c r="P62" s="240">
        <f>IF(GRA="","",IF($BL$32=1,BN$32,IF($BL$33=1,$BN$33,IF($BL$34=1,$BN$34,IF($BL$35=1,$BN$35,IF($BL$36=1,$BN$36,IF($BL$37=1,$BN$37)))))))</f>
      </c>
      <c r="Q62" s="241"/>
      <c r="R62" s="242"/>
      <c r="S62" s="236">
        <f>IF(GRA="","",IF($BL$32=1,$BO$32,IF($BL$33=1,$BO$33,IF($BL$34=1,$BO$34,IF($BL$35=1,$BO$35,IF($BL$36=1,$BO$36,IF($BL$37=1,$BO$37)))))))</f>
      </c>
      <c r="T62" s="236"/>
      <c r="U62" s="94" t="s">
        <v>19</v>
      </c>
      <c r="V62" s="236">
        <f>IF(GRA="","",IF($BL$32=1,$BQ$32,IF($BL$33=1,$BQ$33,IF($BL$34=1,$BQ$34,IF($BL$35=1,$BQ$35,IF($BL$36=1,$BQ$36,IF($BL$37=1,$BQ$37)))))))</f>
      </c>
      <c r="W62" s="236"/>
      <c r="X62" s="237">
        <f aca="true" t="shared" si="19" ref="X62:X67">IF(GRA="","",S62-V62)</f>
      </c>
      <c r="Y62" s="238"/>
      <c r="Z62" s="239"/>
      <c r="AA62" s="66"/>
      <c r="AB62" s="66"/>
      <c r="AC62" s="66"/>
      <c r="AD62" s="66"/>
      <c r="AE62" s="311" t="s">
        <v>7</v>
      </c>
      <c r="AF62" s="236"/>
      <c r="AG62" s="313">
        <f>IF(GRA="","",IF($BL$39=1,$BM$39,IF($BL$40=1,$BM$40,IF($BL$41=1,$BM$41,IF($BL$42=1,$BM$42,IF($BL$43=1,$BM$43,IF($BL$44=1,$BM$44)))))))</f>
      </c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5"/>
      <c r="AS62" s="240">
        <f>IF(GRA="","",IF($BL$39=1,$BN$39,IF($BL$40=1,$BN$40,IF($BL$41=1,$BN$41,IF($BL$42=1,$BN$42,IF($BL$43=1,$BN$43,IF($BL$44=1,$BN$44)))))))</f>
      </c>
      <c r="AT62" s="241"/>
      <c r="AU62" s="242"/>
      <c r="AV62" s="236">
        <f>IF(GRA="","",IF($BL$39=1,$BO$39,IF($BL$40=1,$BO$40,IF($BL$41=1,$BO$41,IF($BL$42=1,$BO$42,IF($BL$43=1,$BO$43,IF($BL$44=1,$BO$44)))))))</f>
      </c>
      <c r="AW62" s="236"/>
      <c r="AX62" s="94" t="s">
        <v>19</v>
      </c>
      <c r="AY62" s="236">
        <f>IF(GRA="","",IF($BL$39=1,$BQ$39,IF($BL$40=1,$BQ$40,IF($BL$41=1,$BQ$41,IF($BL$42=1,$BQ$42,IF($BL$43=1,$BQ$43,IF($BL$44=1,$BQ$44)))))))</f>
      </c>
      <c r="AZ62" s="236"/>
      <c r="BA62" s="237">
        <f aca="true" t="shared" si="20" ref="BA62:BA67">IF(GRA="","",AV62-AY62)</f>
      </c>
      <c r="BB62" s="238"/>
      <c r="BC62" s="239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8"/>
      <c r="BW62" s="48"/>
      <c r="BX62" s="48"/>
      <c r="BY62" s="48"/>
      <c r="BZ62" s="48"/>
      <c r="CA62" s="48"/>
      <c r="CB62" s="48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</row>
    <row r="63" spans="1:92" s="63" customFormat="1" ht="12.75">
      <c r="A63" s="44"/>
      <c r="B63" s="312" t="s">
        <v>8</v>
      </c>
      <c r="C63" s="223"/>
      <c r="D63" s="224">
        <f>IF(GRA="","",IF($BL$32=2,$BM$32,IF($BL$33=2,$BM$33,IF($BL$34=2,$BM$34,IF($BL$35=2,$BM$35,IF($BL$36=2,$BM$36,IF($BL$37=2,$BM$37)))))))</f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6"/>
      <c r="P63" s="227">
        <f>IF(GRA="","",IF($BL$32=2,$BN$32,IF($BL$33=2,$BN$33,IF($BL$34=2,$BN$34,IF($BL$35=2,$BN$35,IF($BL$36=2,$BN$36,IF($BL$37=2,$BN$37)))))))</f>
      </c>
      <c r="Q63" s="228"/>
      <c r="R63" s="229"/>
      <c r="S63" s="223">
        <f>IF(GRA="","",IF($BL$32=2,$BO$32,IF($BL$33=2,$BO$33,IF($BL$34=2,$BO$34,IF($BL$35=2,$BO$35,IF($BL$36=2,$BO$36,IF($BL$37=2,$BO$37)))))))</f>
      </c>
      <c r="T63" s="223"/>
      <c r="U63" s="95" t="s">
        <v>19</v>
      </c>
      <c r="V63" s="223">
        <f>IF(GRA="","",IF($BL$32=2,$BQ$32,IF($BL$33=2,$BQ$33,IF($BL$34=2,$BQ$34,IF($BL$35=2,$BQ$35,IF($BL$36=2,$BQ$36,IF($BL$37=2,$BQ$37)))))))</f>
      </c>
      <c r="W63" s="223"/>
      <c r="X63" s="230">
        <f t="shared" si="19"/>
      </c>
      <c r="Y63" s="231"/>
      <c r="Z63" s="232"/>
      <c r="AA63" s="66"/>
      <c r="AB63" s="66"/>
      <c r="AC63" s="66"/>
      <c r="AD63" s="66"/>
      <c r="AE63" s="312" t="s">
        <v>8</v>
      </c>
      <c r="AF63" s="223"/>
      <c r="AG63" s="224">
        <f>IF(GRA="","",IF($BL$39=2,$BM$39,IF($BL$40=2,$BM$40,IF($BL$41=2,$BM$41,IF($BL$42=2,$BM$42,IF($BL$43=2,$BM$43,IF($BL$44=2,$BM$44)))))))</f>
      </c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6"/>
      <c r="AS63" s="227">
        <f>IF(GRA="","",IF($BL$39=2,$BN$39,IF($BL$40=2,$BN$40,IF($BL$41=2,$BN$41,IF($BL$42=2,$BN$42,IF($BL$43=2,$BN$43,IF($BL$44=2,$BN$44)))))))</f>
      </c>
      <c r="AT63" s="228"/>
      <c r="AU63" s="229"/>
      <c r="AV63" s="223">
        <f>IF(GRA="","",IF($BL$39=2,$BO$39,IF($BL$40=2,$BO$40,IF($BL$41=2,$BO$41,IF($BL$42=2,$BO$42,IF($BL$43=2,$BO$43,IF($BL$44=2,$BO$44)))))))</f>
      </c>
      <c r="AW63" s="223"/>
      <c r="AX63" s="95" t="s">
        <v>19</v>
      </c>
      <c r="AY63" s="223">
        <f>IF(GRA="","",IF($BL$39=2,$BQ$39,IF($BL$40=2,$BQ$40,IF($BL$41=2,$BQ$41,IF($BL$42=2,$BQ$42,IF($BL$43=2,$BQ$43,IF($BL$44=2,$BQ$44)))))))</f>
      </c>
      <c r="AZ63" s="223"/>
      <c r="BA63" s="230">
        <f t="shared" si="20"/>
      </c>
      <c r="BB63" s="231"/>
      <c r="BC63" s="232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8"/>
      <c r="BW63" s="48"/>
      <c r="BX63" s="48"/>
      <c r="BY63" s="48"/>
      <c r="BZ63" s="48"/>
      <c r="CA63" s="48"/>
      <c r="CB63" s="48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</row>
    <row r="64" spans="1:92" s="63" customFormat="1" ht="12.75">
      <c r="A64" s="44"/>
      <c r="B64" s="312" t="s">
        <v>9</v>
      </c>
      <c r="C64" s="223"/>
      <c r="D64" s="224">
        <f>IF(GRA="","",IF($BL$32=3,$BM$32,IF($BL$33=3,$BM$33,IF($BL$34=3,$BM$34,IF($BL$35=3,$BM$35,IF($BL$36=3,$BM$36,IF($BL$37=3,$BM$37)))))))</f>
      </c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6"/>
      <c r="P64" s="227">
        <f>IF(GRA="","",IF($BL$32=3,$BN$32,IF($BL$33=3,$BN$33,IF($BL$34=3,$BN$34,IF($BL$35=3,$BN$35,IF($BL$36=3,$BN$36,IF($BL$37=3,$BN$37)))))))</f>
      </c>
      <c r="Q64" s="228"/>
      <c r="R64" s="229"/>
      <c r="S64" s="223">
        <f>IF(GRA="","",IF($BL$32=3,$BO$32,IF($BL$33=3,$BO$33,IF($BL$34=3,$BO$34,IF($BL$35=3,$BO$35,IF($BL$36=3,$BO$36,IF($BL$37=3,$BO$37)))))))</f>
      </c>
      <c r="T64" s="223"/>
      <c r="U64" s="95" t="s">
        <v>19</v>
      </c>
      <c r="V64" s="223">
        <f>IF(GRA="","",IF($BL$32=3,$BQ$32,IF($BL$33=3,$BQ$33,IF($BL$34=3,$BQ$34,IF($BL$35=3,$BQ$35,IF($BL$36=3,$BQ$36,IF($BL$37=3,$BQ$37)))))))</f>
      </c>
      <c r="W64" s="223"/>
      <c r="X64" s="230">
        <f t="shared" si="19"/>
      </c>
      <c r="Y64" s="231"/>
      <c r="Z64" s="232"/>
      <c r="AA64" s="66"/>
      <c r="AB64" s="66"/>
      <c r="AC64" s="66"/>
      <c r="AD64" s="66"/>
      <c r="AE64" s="312" t="s">
        <v>9</v>
      </c>
      <c r="AF64" s="223"/>
      <c r="AG64" s="224">
        <f>IF(GRA="","",IF($BL$39=3,$BM$39,IF($BL$40=3,$BM$40,IF($BL$41=3,$BM$41,IF($BL$42=3,$BM$42,IF($BL$43=3,$BM$43,IF($BL$44=3,$BM$44)))))))</f>
      </c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6"/>
      <c r="AS64" s="227">
        <f>IF(GRA="","",IF($BL$39=3,$BN$39,IF($BL$40=3,$BN$40,IF($BL$41=3,$BN$41,IF($BL$42=3,$BN$42,IF($BL$43=3,$BN$43,IF($BL$44=3,$BN$44)))))))</f>
      </c>
      <c r="AT64" s="228"/>
      <c r="AU64" s="229"/>
      <c r="AV64" s="223">
        <f>IF(GRA="","",IF($BL$39=3,$BO$39,IF($BL$40=3,$BO$40,IF($BL$41=3,$BO$41,IF($BL$42=3,$BO$42,IF($BL$43=3,$BO$43,IF($BL$44=3,$BO$44)))))))</f>
      </c>
      <c r="AW64" s="223"/>
      <c r="AX64" s="95" t="s">
        <v>19</v>
      </c>
      <c r="AY64" s="223">
        <f>IF(GRA="","",IF($BL$39=3,$BQ$39,IF($BL$40=3,$BQ$40,IF($BL$41=3,$BQ$41,IF($BL$42=3,$BQ$42,IF($BL$43=3,$BQ$43,IF($BL$44=3,$BQ$44)))))))</f>
      </c>
      <c r="AZ64" s="223"/>
      <c r="BA64" s="230">
        <f t="shared" si="20"/>
      </c>
      <c r="BB64" s="231"/>
      <c r="BC64" s="232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8"/>
      <c r="BW64" s="48"/>
      <c r="BX64" s="48"/>
      <c r="BY64" s="48"/>
      <c r="BZ64" s="48"/>
      <c r="CA64" s="48"/>
      <c r="CB64" s="48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</row>
    <row r="65" spans="1:92" s="63" customFormat="1" ht="12.75">
      <c r="A65" s="44"/>
      <c r="B65" s="312" t="s">
        <v>10</v>
      </c>
      <c r="C65" s="223"/>
      <c r="D65" s="224">
        <f>IF(GRA="","",IF($BL$32=4,$BM$32,IF($BL$33=4,$BM$33,IF($BL$34=4,$BM$34,IF($BL$35=4,$BM$35,IF($BL$36=4,$BM$36,IF($BL$37=4,$BM$37)))))))</f>
      </c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6"/>
      <c r="P65" s="227">
        <f>IF(GRA="","",IF($BL$32=4,$BN$32,IF($BL$33=4,$BN$33,IF($BL$34=4,$BN$34,IF($BL$35=4,$BN$35,IF($BL$36=4,$BN$36,IF($BL$37=4,$BN$37)))))))</f>
      </c>
      <c r="Q65" s="228"/>
      <c r="R65" s="229"/>
      <c r="S65" s="223">
        <f>IF(GRA="","",IF($BL$32=4,$BO$32,IF($BL$33=4,$BO$33,IF($BL$34=4,$BO$34,IF($BL$35=4,$BO$35,IF($BL$36=4,$BO$36,IF($BL$37=4,$BO$37)))))))</f>
      </c>
      <c r="T65" s="223"/>
      <c r="U65" s="95" t="s">
        <v>19</v>
      </c>
      <c r="V65" s="223">
        <f>IF(GRA="","",IF($BL$32=4,$BQ$32,IF($BL$33=4,$BQ$33,IF($BL$34=4,$BQ$34,IF($BL$35=4,$BQ$35,IF($BL$36=4,$BQ$36,IF($BL$37=4,$BQ$37)))))))</f>
      </c>
      <c r="W65" s="223"/>
      <c r="X65" s="230">
        <f t="shared" si="19"/>
      </c>
      <c r="Y65" s="231"/>
      <c r="Z65" s="232"/>
      <c r="AA65" s="66"/>
      <c r="AB65" s="66"/>
      <c r="AC65" s="66"/>
      <c r="AD65" s="66"/>
      <c r="AE65" s="312" t="s">
        <v>10</v>
      </c>
      <c r="AF65" s="223"/>
      <c r="AG65" s="224">
        <f>IF(GRA="","",IF($BL$39=4,$BM$39,IF($BL$40=4,$BM$40,IF($BL$41=4,$BM$41,IF($BL$42=4,$BM$42,IF($BL$43=4,$BM$43,IF($BL$44=4,$BM$44)))))))</f>
      </c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6"/>
      <c r="AS65" s="227">
        <f>IF(GRA="","",IF($BL$39=4,$BN$39,IF($BL$40=4,$BN$40,IF($BL$41=4,$BN$41,IF($BL$42=4,$BN$42,IF($BL$43=4,$BN$43,IF($BL$44=4,$BN$44)))))))</f>
      </c>
      <c r="AT65" s="228"/>
      <c r="AU65" s="229"/>
      <c r="AV65" s="223">
        <f>IF(GRA="","",IF($BL$39=4,$BO$39,IF($BL$40=4,$BO$40,IF($BL$41=4,$BO$41,IF($BL$42=4,$BO$42,IF($BL$43=4,$BO$43,IF($BL$44=4,$BO$44)))))))</f>
      </c>
      <c r="AW65" s="223"/>
      <c r="AX65" s="95" t="s">
        <v>19</v>
      </c>
      <c r="AY65" s="223">
        <f>IF(GRA="","",IF($BL$39=4,$BQ$39,IF($BL$40=4,$BQ$40,IF($BL$41=4,$BQ$41,IF($BL$42=4,$BQ$42,IF($BL$43=4,$BQ$43,IF($BL$44=4,$BQ$44)))))))</f>
      </c>
      <c r="AZ65" s="223"/>
      <c r="BA65" s="230">
        <f t="shared" si="20"/>
      </c>
      <c r="BB65" s="231"/>
      <c r="BC65" s="232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8"/>
      <c r="BW65" s="48"/>
      <c r="BX65" s="48"/>
      <c r="BY65" s="48"/>
      <c r="BZ65" s="48"/>
      <c r="CA65" s="48"/>
      <c r="CB65" s="48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</row>
    <row r="66" spans="1:92" s="63" customFormat="1" ht="12.75">
      <c r="A66" s="44"/>
      <c r="B66" s="312" t="s">
        <v>11</v>
      </c>
      <c r="C66" s="223"/>
      <c r="D66" s="224">
        <f>IF(GRA="","",IF($BL$32=5,$BM$32,IF($BL$33=5,$BM$33,IF($BL$34=5,$BM$34,IF($BL$35=5,$BM$35,IF($BL$36=5,$BM$36,IF($BL$37=5,$BM$37)))))))</f>
      </c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6"/>
      <c r="P66" s="227">
        <f>IF(GRA="","",IF($BL$32=5,$BN$32,IF($BL$33=5,$BN$33,IF($BL$34=5,$BN$34,IF($BL$35=5,$BN$35,IF($BL$36=5,$BN$36,IF($BL$37=5,$BN$37)))))))</f>
      </c>
      <c r="Q66" s="228"/>
      <c r="R66" s="229"/>
      <c r="S66" s="223">
        <f>IF(GRA="","",IF($BL$32=5,$BO$32,IF($BL$33=5,$BO$33,IF($BL$34=5,$BO$34,IF($BL$35=5,$BO$35,IF($BL$36=5,$BO$36,IF($BL$37=5,$BO$37)))))))</f>
      </c>
      <c r="T66" s="223"/>
      <c r="U66" s="95" t="s">
        <v>19</v>
      </c>
      <c r="V66" s="223">
        <f>IF(GRA="","",IF($BL$32=5,$BQ$32,IF($BL$33=5,$BQ$33,IF($BL$34=5,$BQ$34,IF($BL$35=5,$BQ$35,IF($BL$36=5,$BQ$36,IF($BL$37=5,$BQ$37)))))))</f>
      </c>
      <c r="W66" s="223"/>
      <c r="X66" s="230">
        <f t="shared" si="19"/>
      </c>
      <c r="Y66" s="231"/>
      <c r="Z66" s="232"/>
      <c r="AA66" s="66"/>
      <c r="AB66" s="66"/>
      <c r="AC66" s="66"/>
      <c r="AD66" s="66"/>
      <c r="AE66" s="312" t="s">
        <v>11</v>
      </c>
      <c r="AF66" s="223"/>
      <c r="AG66" s="224">
        <f>IF(GRA="","",IF($BL$39=5,$BM$39,IF($BL$40=5,$BM$40,IF($BL$41=5,$BM$41,IF($BL$42=5,$BM$42,IF($BL$43=5,$BM$43,IF($BL$44=5,$BM$44)))))))</f>
      </c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6"/>
      <c r="AS66" s="227">
        <f>IF(GRA="","",IF($BL$39=5,$BN$39,IF($BL$40=5,$BN$40,IF($BL$41=5,$BN$41,IF($BL$42=5,$BN$42,IF($BL$43=5,$BN$43,IF($BL$44=5,$BN$44)))))))</f>
      </c>
      <c r="AT66" s="228"/>
      <c r="AU66" s="229"/>
      <c r="AV66" s="223">
        <f>IF(GRA="","",IF($BL$39=5,$BO$39,IF($BL$40=5,$BO$40,IF($BL$41=5,$BO$41,IF($BL$42=5,$BO$42,IF($BL$43=5,$BO$43,IF($BL$44=5,$BO$44)))))))</f>
      </c>
      <c r="AW66" s="223"/>
      <c r="AX66" s="95" t="s">
        <v>19</v>
      </c>
      <c r="AY66" s="223">
        <f>IF(GRA="","",IF($BL$39=5,$BQ$39,IF($BL$40=5,$BQ$40,IF($BL$41=5,$BQ$41,IF($BL$42=5,$BQ$42,IF($BL$43=5,$BQ$43,IF($BL$44=5,$BQ$44)))))))</f>
      </c>
      <c r="AZ66" s="223"/>
      <c r="BA66" s="230">
        <f t="shared" si="20"/>
      </c>
      <c r="BB66" s="231"/>
      <c r="BC66" s="232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8"/>
      <c r="BW66" s="48"/>
      <c r="BX66" s="48"/>
      <c r="BY66" s="48"/>
      <c r="BZ66" s="48"/>
      <c r="CA66" s="48"/>
      <c r="CB66" s="48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</row>
    <row r="67" spans="1:92" s="63" customFormat="1" ht="13.5" thickBot="1">
      <c r="A67" s="44"/>
      <c r="B67" s="319" t="s">
        <v>39</v>
      </c>
      <c r="C67" s="320"/>
      <c r="D67" s="321">
        <f>IF(GRA="","",IF($BL$32=6,$BM$32,IF($BL$33=6,$BM$33,IF($BL$34=6,$BM$34,IF($BL$35=6,$BM$35,IF($BL$36=6,$BM$36,IF($BL$37=6,$BM$37)))))))</f>
      </c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3"/>
      <c r="P67" s="324">
        <f>IF(GRA="","",IF($BL$32=16,$BN$32,IF($BL$33=6,$BN$33,IF($BL$34=6,$BN$34,IF($BL$35=6,$BN$35,IF($BL$36=6,$BN$36,IF($BL$37=6,$BN$37)))))))</f>
      </c>
      <c r="Q67" s="325"/>
      <c r="R67" s="326"/>
      <c r="S67" s="320">
        <f>IF(GRA="","",IF($BL$32=6,$BO$32,IF($BL$33=6,$BO$33,IF($BL$34=6,$BO$34,IF($BL$35=6,$BO$35,IF($BL$36=6,$BO$36,IF($BL$37=6,$BO$37)))))))</f>
      </c>
      <c r="T67" s="320"/>
      <c r="U67" s="96" t="s">
        <v>19</v>
      </c>
      <c r="V67" s="320">
        <f>IF(GRA="","",IF($BL$32=6,$BQ$32,IF($BL$33=6,$BQ$33,IF($BL$34=6,$BQ$34,IF($BL$35=6,$BQ$35,IF($BL$36=6,$BQ$36,IF($BL$37=6,$BQ$37)))))))</f>
      </c>
      <c r="W67" s="320"/>
      <c r="X67" s="327">
        <f t="shared" si="19"/>
      </c>
      <c r="Y67" s="328"/>
      <c r="Z67" s="329"/>
      <c r="AA67" s="66"/>
      <c r="AB67" s="66"/>
      <c r="AC67" s="66"/>
      <c r="AD67" s="66"/>
      <c r="AE67" s="319" t="s">
        <v>39</v>
      </c>
      <c r="AF67" s="320"/>
      <c r="AG67" s="321">
        <f>IF(GRA="","",IF($BL$39=6,$BM$39,IF($BL$40=6,$BM$40,IF($BL$41=6,$BM$41,IF($BL$42=6,$BM$42,IF($BL$43=6,$BM$43,IF($BL$44=6,$BM$44)))))))</f>
      </c>
      <c r="AH67" s="322"/>
      <c r="AI67" s="322"/>
      <c r="AJ67" s="322"/>
      <c r="AK67" s="322"/>
      <c r="AL67" s="322"/>
      <c r="AM67" s="322"/>
      <c r="AN67" s="322"/>
      <c r="AO67" s="322"/>
      <c r="AP67" s="322"/>
      <c r="AQ67" s="322"/>
      <c r="AR67" s="323"/>
      <c r="AS67" s="324">
        <f>IF(GRA="","",IF($BL$39=6,$BN$39,IF($BL$40=6,$BN$40,IF($BL$41=6,$BN$41,IF($BL$42=6,$BN$42,IF($BL$43=6,$BN$43,IF($BL$44=6,$BN$44)))))))</f>
      </c>
      <c r="AT67" s="325"/>
      <c r="AU67" s="326"/>
      <c r="AV67" s="320">
        <f>IF(GRA="","",IF($BL$39=6,$BO$39,IF($BL$40=6,$BO$40,IF($BL$41=6,$BO$41,IF($BL$42=6,$BO$42,IF($BL$43=6,$BO$43,IF($BL$44=6,$BO$44)))))))</f>
      </c>
      <c r="AW67" s="320"/>
      <c r="AX67" s="96" t="s">
        <v>19</v>
      </c>
      <c r="AY67" s="320">
        <f>IF(GRA="","",IF($BL$39=6,$BQ$39,IF($BL$40=6,$BQ$40,IF($BL$41=6,$BQ$41,IF($BL$42=6,$BQ$42,IF($BL$43=6,$BQ$43,IF($BL$44=6,$BQ$44)))))))</f>
      </c>
      <c r="AZ67" s="320"/>
      <c r="BA67" s="327">
        <f t="shared" si="20"/>
      </c>
      <c r="BB67" s="328"/>
      <c r="BC67" s="329"/>
      <c r="BD67" s="65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8"/>
      <c r="BW67" s="48"/>
      <c r="BX67" s="48"/>
      <c r="BY67" s="48"/>
      <c r="BZ67" s="48"/>
      <c r="CA67" s="48"/>
      <c r="CB67" s="48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</row>
    <row r="68" spans="1:92" s="63" customFormat="1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65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8"/>
      <c r="BW68" s="48"/>
      <c r="BX68" s="48"/>
      <c r="BY68" s="48"/>
      <c r="BZ68" s="48"/>
      <c r="CA68" s="48"/>
      <c r="CB68" s="48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</row>
    <row r="69" spans="1:92" s="63" customFormat="1" ht="12.75">
      <c r="A69" s="44"/>
      <c r="B69" s="64" t="s">
        <v>29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8"/>
      <c r="BW69" s="48"/>
      <c r="BX69" s="48"/>
      <c r="BY69" s="48"/>
      <c r="BZ69" s="48"/>
      <c r="CA69" s="48"/>
      <c r="CB69" s="48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</row>
    <row r="70" spans="1:92" s="63" customFormat="1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65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8"/>
      <c r="BW70" s="48"/>
      <c r="BX70" s="48"/>
      <c r="BY70" s="48"/>
      <c r="BZ70" s="48"/>
      <c r="CA70" s="48"/>
      <c r="CB70" s="48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</row>
    <row r="71" spans="1:92" s="63" customFormat="1" ht="15.75">
      <c r="A71" s="60"/>
      <c r="B71" s="60"/>
      <c r="C71" s="60"/>
      <c r="D71" s="60"/>
      <c r="E71" s="60"/>
      <c r="F71" s="60"/>
      <c r="G71" s="61" t="s">
        <v>0</v>
      </c>
      <c r="H71" s="264">
        <v>0.6041666666666666</v>
      </c>
      <c r="I71" s="264"/>
      <c r="J71" s="264"/>
      <c r="K71" s="264"/>
      <c r="L71" s="264"/>
      <c r="M71" s="50" t="s">
        <v>1</v>
      </c>
      <c r="N71" s="60"/>
      <c r="O71" s="60"/>
      <c r="P71" s="60"/>
      <c r="Q71" s="60"/>
      <c r="R71" s="60"/>
      <c r="S71" s="60"/>
      <c r="T71" s="61" t="s">
        <v>2</v>
      </c>
      <c r="U71" s="187">
        <v>2</v>
      </c>
      <c r="V71" s="187"/>
      <c r="W71" s="62" t="s">
        <v>37</v>
      </c>
      <c r="X71" s="188">
        <v>0.006944444444444444</v>
      </c>
      <c r="Y71" s="188"/>
      <c r="Z71" s="188"/>
      <c r="AA71" s="188"/>
      <c r="AB71" s="188"/>
      <c r="AC71" s="50" t="s">
        <v>4</v>
      </c>
      <c r="AD71" s="60"/>
      <c r="AE71" s="60"/>
      <c r="AF71" s="60"/>
      <c r="AG71" s="60"/>
      <c r="AH71" s="60"/>
      <c r="AI71" s="60"/>
      <c r="AJ71" s="60"/>
      <c r="AK71" s="61" t="s">
        <v>5</v>
      </c>
      <c r="AL71" s="188">
        <v>0.003472222222222222</v>
      </c>
      <c r="AM71" s="188"/>
      <c r="AN71" s="188"/>
      <c r="AO71" s="188"/>
      <c r="AP71" s="188"/>
      <c r="AQ71" s="50" t="s">
        <v>4</v>
      </c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8"/>
      <c r="BW71" s="48"/>
      <c r="BX71" s="48"/>
      <c r="BY71" s="48"/>
      <c r="BZ71" s="48"/>
      <c r="CA71" s="48"/>
      <c r="CB71" s="48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</row>
    <row r="72" spans="1:92" s="63" customFormat="1" ht="6" customHeight="1" thickBo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8"/>
      <c r="BW72" s="48"/>
      <c r="BX72" s="48"/>
      <c r="BY72" s="48"/>
      <c r="BZ72" s="48"/>
      <c r="CA72" s="48"/>
      <c r="CB72" s="48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</row>
    <row r="73" spans="2:116" s="44" customFormat="1" ht="19.5" customHeight="1" thickBot="1">
      <c r="B73" s="215" t="s">
        <v>14</v>
      </c>
      <c r="C73" s="216"/>
      <c r="D73" s="209" t="s">
        <v>17</v>
      </c>
      <c r="E73" s="210"/>
      <c r="F73" s="210"/>
      <c r="G73" s="210"/>
      <c r="H73" s="210"/>
      <c r="I73" s="210"/>
      <c r="J73" s="210"/>
      <c r="K73" s="210"/>
      <c r="L73" s="210"/>
      <c r="M73" s="210"/>
      <c r="N73" s="211"/>
      <c r="O73" s="209" t="s">
        <v>40</v>
      </c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1"/>
      <c r="AW73" s="209" t="s">
        <v>21</v>
      </c>
      <c r="AX73" s="210"/>
      <c r="AY73" s="210"/>
      <c r="AZ73" s="210"/>
      <c r="BA73" s="211"/>
      <c r="BB73" s="209"/>
      <c r="BC73" s="212"/>
      <c r="BD73" s="50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8"/>
      <c r="BW73" s="48"/>
      <c r="BX73" s="48"/>
      <c r="BY73" s="48"/>
      <c r="BZ73" s="47"/>
      <c r="CA73" s="47"/>
      <c r="CB73" s="42"/>
      <c r="CC73" s="97"/>
      <c r="CD73" s="97"/>
      <c r="CE73" s="97"/>
      <c r="CF73" s="97"/>
      <c r="CG73" s="97"/>
      <c r="CH73" s="97"/>
      <c r="CI73" s="49"/>
      <c r="CJ73" s="49"/>
      <c r="CK73" s="49"/>
      <c r="CL73" s="49"/>
      <c r="CM73" s="49"/>
      <c r="CN73" s="49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50"/>
    </row>
    <row r="74" spans="2:116" s="44" customFormat="1" ht="18" customHeight="1">
      <c r="B74" s="179">
        <v>31</v>
      </c>
      <c r="C74" s="213"/>
      <c r="D74" s="205">
        <v>1</v>
      </c>
      <c r="E74" s="206"/>
      <c r="F74" s="201">
        <f>H71</f>
        <v>0.6041666666666666</v>
      </c>
      <c r="G74" s="201"/>
      <c r="H74" s="201"/>
      <c r="I74" s="201"/>
      <c r="J74" s="201"/>
      <c r="K74" s="201"/>
      <c r="L74" s="201"/>
      <c r="M74" s="201"/>
      <c r="N74" s="202"/>
      <c r="O74" s="176">
        <f>IF(GRA="","",D62)</f>
      </c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73" t="s">
        <v>20</v>
      </c>
      <c r="AF74" s="181">
        <f>IF(GRA="","",AG63)</f>
      </c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2"/>
      <c r="AW74" s="183"/>
      <c r="AX74" s="184"/>
      <c r="AY74" s="195" t="s">
        <v>19</v>
      </c>
      <c r="AZ74" s="184"/>
      <c r="BA74" s="197"/>
      <c r="BB74" s="213"/>
      <c r="BC74" s="180"/>
      <c r="BD74" s="50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8"/>
      <c r="BW74" s="48"/>
      <c r="BX74" s="48"/>
      <c r="BY74" s="48"/>
      <c r="BZ74" s="47"/>
      <c r="CA74" s="47"/>
      <c r="CB74" s="42"/>
      <c r="CC74" s="97"/>
      <c r="CD74" s="97"/>
      <c r="CE74" s="97"/>
      <c r="CF74" s="97"/>
      <c r="CG74" s="97"/>
      <c r="CH74" s="97"/>
      <c r="CI74" s="49"/>
      <c r="CJ74" s="49"/>
      <c r="CK74" s="49"/>
      <c r="CL74" s="49"/>
      <c r="CM74" s="49"/>
      <c r="CN74" s="49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50"/>
    </row>
    <row r="75" spans="2:116" s="44" customFormat="1" ht="12" customHeight="1" thickBot="1">
      <c r="B75" s="177"/>
      <c r="C75" s="214"/>
      <c r="D75" s="207"/>
      <c r="E75" s="208"/>
      <c r="F75" s="203"/>
      <c r="G75" s="203"/>
      <c r="H75" s="203"/>
      <c r="I75" s="203"/>
      <c r="J75" s="203"/>
      <c r="K75" s="203"/>
      <c r="L75" s="203"/>
      <c r="M75" s="203"/>
      <c r="N75" s="204"/>
      <c r="O75" s="200" t="s">
        <v>31</v>
      </c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99"/>
      <c r="AF75" s="189" t="s">
        <v>32</v>
      </c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90"/>
      <c r="AW75" s="185"/>
      <c r="AX75" s="186"/>
      <c r="AY75" s="196"/>
      <c r="AZ75" s="186"/>
      <c r="BA75" s="198"/>
      <c r="BB75" s="214"/>
      <c r="BC75" s="175"/>
      <c r="BD75" s="50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8"/>
      <c r="BW75" s="48"/>
      <c r="BX75" s="48"/>
      <c r="BY75" s="48"/>
      <c r="BZ75" s="48"/>
      <c r="CA75" s="48"/>
      <c r="CB75" s="48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50"/>
    </row>
    <row r="76" spans="56:116" s="44" customFormat="1" ht="3.75" customHeight="1" thickBot="1">
      <c r="BD76" s="50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8"/>
      <c r="BW76" s="48"/>
      <c r="BX76" s="48"/>
      <c r="BY76" s="48"/>
      <c r="BZ76" s="48"/>
      <c r="CA76" s="48"/>
      <c r="CB76" s="48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50"/>
    </row>
    <row r="77" spans="2:116" s="44" customFormat="1" ht="19.5" customHeight="1" thickBot="1">
      <c r="B77" s="215" t="s">
        <v>14</v>
      </c>
      <c r="C77" s="216"/>
      <c r="D77" s="209" t="s">
        <v>17</v>
      </c>
      <c r="E77" s="210"/>
      <c r="F77" s="210"/>
      <c r="G77" s="210"/>
      <c r="H77" s="210"/>
      <c r="I77" s="210"/>
      <c r="J77" s="210"/>
      <c r="K77" s="210"/>
      <c r="L77" s="210"/>
      <c r="M77" s="210"/>
      <c r="N77" s="211"/>
      <c r="O77" s="209" t="s">
        <v>41</v>
      </c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  <c r="AG77" s="210"/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1"/>
      <c r="AW77" s="209" t="s">
        <v>21</v>
      </c>
      <c r="AX77" s="210"/>
      <c r="AY77" s="210"/>
      <c r="AZ77" s="210"/>
      <c r="BA77" s="211"/>
      <c r="BB77" s="209"/>
      <c r="BC77" s="212"/>
      <c r="BD77" s="50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8"/>
      <c r="BW77" s="48"/>
      <c r="BX77" s="48"/>
      <c r="BY77" s="48"/>
      <c r="BZ77" s="48"/>
      <c r="CA77" s="48"/>
      <c r="CB77" s="48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50"/>
    </row>
    <row r="78" spans="2:116" s="44" customFormat="1" ht="18" customHeight="1">
      <c r="B78" s="179">
        <v>32</v>
      </c>
      <c r="C78" s="213"/>
      <c r="D78" s="205">
        <v>2</v>
      </c>
      <c r="E78" s="206"/>
      <c r="F78" s="201">
        <f>F74</f>
        <v>0.6041666666666666</v>
      </c>
      <c r="G78" s="201"/>
      <c r="H78" s="201"/>
      <c r="I78" s="201"/>
      <c r="J78" s="201"/>
      <c r="K78" s="201"/>
      <c r="L78" s="201"/>
      <c r="M78" s="201"/>
      <c r="N78" s="202"/>
      <c r="O78" s="176">
        <f>IF(GRA="","",AG62)</f>
      </c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73" t="s">
        <v>20</v>
      </c>
      <c r="AF78" s="181">
        <f>IF(GRA="","",D63)</f>
      </c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2"/>
      <c r="AW78" s="183"/>
      <c r="AX78" s="184"/>
      <c r="AY78" s="195" t="s">
        <v>19</v>
      </c>
      <c r="AZ78" s="184"/>
      <c r="BA78" s="197"/>
      <c r="BB78" s="213"/>
      <c r="BC78" s="180"/>
      <c r="BD78" s="50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8"/>
      <c r="BW78" s="48"/>
      <c r="BX78" s="48"/>
      <c r="BY78" s="48"/>
      <c r="BZ78" s="48"/>
      <c r="CA78" s="48"/>
      <c r="CB78" s="48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50"/>
    </row>
    <row r="79" spans="2:116" s="44" customFormat="1" ht="12" customHeight="1" thickBot="1">
      <c r="B79" s="177"/>
      <c r="C79" s="214"/>
      <c r="D79" s="207"/>
      <c r="E79" s="208"/>
      <c r="F79" s="203"/>
      <c r="G79" s="203"/>
      <c r="H79" s="203"/>
      <c r="I79" s="203"/>
      <c r="J79" s="203"/>
      <c r="K79" s="203"/>
      <c r="L79" s="203"/>
      <c r="M79" s="203"/>
      <c r="N79" s="204"/>
      <c r="O79" s="200" t="s">
        <v>33</v>
      </c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99"/>
      <c r="AF79" s="189" t="s">
        <v>30</v>
      </c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90"/>
      <c r="AW79" s="185"/>
      <c r="AX79" s="186"/>
      <c r="AY79" s="196"/>
      <c r="AZ79" s="186"/>
      <c r="BA79" s="198"/>
      <c r="BB79" s="214"/>
      <c r="BC79" s="175"/>
      <c r="BD79" s="50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8"/>
      <c r="BW79" s="48"/>
      <c r="BX79" s="48"/>
      <c r="BY79" s="48"/>
      <c r="BZ79" s="48"/>
      <c r="CA79" s="48"/>
      <c r="CB79" s="48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50"/>
    </row>
    <row r="80" spans="56:116" s="44" customFormat="1" ht="3.75" customHeight="1">
      <c r="BD80" s="50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8"/>
      <c r="BW80" s="48"/>
      <c r="BX80" s="48"/>
      <c r="BY80" s="48"/>
      <c r="BZ80" s="47"/>
      <c r="CA80" s="47"/>
      <c r="CB80" s="47"/>
      <c r="CC80" s="97"/>
      <c r="CD80" s="97"/>
      <c r="CE80" s="97"/>
      <c r="CF80" s="97"/>
      <c r="CG80" s="97"/>
      <c r="CH80" s="97"/>
      <c r="CI80" s="49"/>
      <c r="CJ80" s="49"/>
      <c r="CK80" s="49"/>
      <c r="CL80" s="49"/>
      <c r="CM80" s="49"/>
      <c r="CN80" s="49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50"/>
    </row>
    <row r="81" spans="1:92" s="63" customFormat="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65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8"/>
      <c r="BW81" s="48"/>
      <c r="BX81" s="48"/>
      <c r="BY81" s="48"/>
      <c r="BZ81" s="48"/>
      <c r="CA81" s="48"/>
      <c r="CB81" s="48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</row>
    <row r="82" spans="1:92" s="63" customFormat="1" ht="15.75">
      <c r="A82" s="60"/>
      <c r="B82" s="60"/>
      <c r="C82" s="60"/>
      <c r="D82" s="60"/>
      <c r="E82" s="60"/>
      <c r="F82" s="60"/>
      <c r="G82" s="61" t="s">
        <v>0</v>
      </c>
      <c r="H82" s="264">
        <f>F78+U71*X71+AL71*2</f>
        <v>0.6249999999999999</v>
      </c>
      <c r="I82" s="264"/>
      <c r="J82" s="264"/>
      <c r="K82" s="264"/>
      <c r="L82" s="264"/>
      <c r="M82" s="50" t="s">
        <v>1</v>
      </c>
      <c r="N82" s="60"/>
      <c r="O82" s="60"/>
      <c r="P82" s="60"/>
      <c r="Q82" s="60"/>
      <c r="R82" s="60"/>
      <c r="S82" s="60"/>
      <c r="T82" s="61" t="s">
        <v>2</v>
      </c>
      <c r="U82" s="187">
        <v>1</v>
      </c>
      <c r="V82" s="187"/>
      <c r="W82" s="62" t="s">
        <v>37</v>
      </c>
      <c r="X82" s="188">
        <v>0.010416666666666666</v>
      </c>
      <c r="Y82" s="188"/>
      <c r="Z82" s="188"/>
      <c r="AA82" s="188"/>
      <c r="AB82" s="188"/>
      <c r="AC82" s="50" t="s">
        <v>4</v>
      </c>
      <c r="AD82" s="60"/>
      <c r="AE82" s="60"/>
      <c r="AF82" s="60"/>
      <c r="AG82" s="60"/>
      <c r="AH82" s="60"/>
      <c r="AI82" s="60"/>
      <c r="AJ82" s="60"/>
      <c r="AK82" s="61" t="s">
        <v>5</v>
      </c>
      <c r="AL82" s="188">
        <v>0.003472222222222222</v>
      </c>
      <c r="AM82" s="188"/>
      <c r="AN82" s="188"/>
      <c r="AO82" s="188"/>
      <c r="AP82" s="188"/>
      <c r="AQ82" s="50" t="s">
        <v>4</v>
      </c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8"/>
      <c r="BW82" s="48"/>
      <c r="BX82" s="48"/>
      <c r="BY82" s="48"/>
      <c r="BZ82" s="48"/>
      <c r="CA82" s="48"/>
      <c r="CB82" s="48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</row>
    <row r="83" spans="1:92" s="63" customFormat="1" ht="6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8"/>
      <c r="BW83" s="48"/>
      <c r="BX83" s="48"/>
      <c r="BY83" s="48"/>
      <c r="BZ83" s="48"/>
      <c r="CA83" s="48"/>
      <c r="CB83" s="48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</row>
    <row r="84" spans="56:116" s="44" customFormat="1" ht="3.75" customHeight="1" thickBot="1">
      <c r="BD84" s="50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8"/>
      <c r="BW84" s="48"/>
      <c r="BX84" s="48"/>
      <c r="BY84" s="48"/>
      <c r="BZ84" s="48"/>
      <c r="CA84" s="48"/>
      <c r="CB84" s="48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50"/>
    </row>
    <row r="85" spans="2:116" s="44" customFormat="1" ht="19.5" customHeight="1" thickBot="1">
      <c r="B85" s="199" t="s">
        <v>14</v>
      </c>
      <c r="C85" s="193"/>
      <c r="D85" s="191" t="s">
        <v>17</v>
      </c>
      <c r="E85" s="192"/>
      <c r="F85" s="192"/>
      <c r="G85" s="192"/>
      <c r="H85" s="192"/>
      <c r="I85" s="192"/>
      <c r="J85" s="192"/>
      <c r="K85" s="192"/>
      <c r="L85" s="192"/>
      <c r="M85" s="192"/>
      <c r="N85" s="193"/>
      <c r="O85" s="191" t="s">
        <v>54</v>
      </c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3"/>
      <c r="AW85" s="191" t="s">
        <v>21</v>
      </c>
      <c r="AX85" s="192"/>
      <c r="AY85" s="192"/>
      <c r="AZ85" s="192"/>
      <c r="BA85" s="193"/>
      <c r="BB85" s="191"/>
      <c r="BC85" s="194"/>
      <c r="BD85" s="50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8"/>
      <c r="BW85" s="48"/>
      <c r="BX85" s="48"/>
      <c r="BY85" s="48"/>
      <c r="BZ85" s="48"/>
      <c r="CA85" s="48"/>
      <c r="CB85" s="48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50"/>
    </row>
    <row r="86" spans="2:116" s="44" customFormat="1" ht="18" customHeight="1">
      <c r="B86" s="179">
        <v>33</v>
      </c>
      <c r="C86" s="180"/>
      <c r="D86" s="205">
        <v>1</v>
      </c>
      <c r="E86" s="206"/>
      <c r="F86" s="201">
        <f>H82</f>
        <v>0.6249999999999999</v>
      </c>
      <c r="G86" s="201"/>
      <c r="H86" s="201"/>
      <c r="I86" s="201"/>
      <c r="J86" s="201"/>
      <c r="K86" s="201"/>
      <c r="L86" s="201"/>
      <c r="M86" s="201"/>
      <c r="N86" s="202"/>
      <c r="O86" s="176">
        <f>IF(GRA="","",D67)</f>
      </c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73" t="s">
        <v>20</v>
      </c>
      <c r="AF86" s="181">
        <f>IF(GRA="","",AG67)</f>
      </c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2"/>
      <c r="AW86" s="183"/>
      <c r="AX86" s="184"/>
      <c r="AY86" s="195" t="s">
        <v>19</v>
      </c>
      <c r="AZ86" s="184"/>
      <c r="BA86" s="197"/>
      <c r="BB86" s="179"/>
      <c r="BC86" s="180"/>
      <c r="BD86" s="50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8"/>
      <c r="BW86" s="48"/>
      <c r="BX86" s="48"/>
      <c r="BY86" s="48"/>
      <c r="BZ86" s="48"/>
      <c r="CA86" s="48"/>
      <c r="CB86" s="48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50"/>
    </row>
    <row r="87" spans="2:116" s="44" customFormat="1" ht="12" customHeight="1" thickBot="1">
      <c r="B87" s="177"/>
      <c r="C87" s="175"/>
      <c r="D87" s="207"/>
      <c r="E87" s="208"/>
      <c r="F87" s="203"/>
      <c r="G87" s="203"/>
      <c r="H87" s="203"/>
      <c r="I87" s="203"/>
      <c r="J87" s="203"/>
      <c r="K87" s="203"/>
      <c r="L87" s="203"/>
      <c r="M87" s="203"/>
      <c r="N87" s="204"/>
      <c r="O87" s="200" t="s">
        <v>108</v>
      </c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99"/>
      <c r="AF87" s="189" t="s">
        <v>90</v>
      </c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90"/>
      <c r="AW87" s="185"/>
      <c r="AX87" s="186"/>
      <c r="AY87" s="196"/>
      <c r="AZ87" s="186"/>
      <c r="BA87" s="198"/>
      <c r="BB87" s="177"/>
      <c r="BC87" s="175"/>
      <c r="BD87" s="50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8"/>
      <c r="BW87" s="48"/>
      <c r="BX87" s="48"/>
      <c r="BY87" s="48"/>
      <c r="BZ87" s="48"/>
      <c r="CA87" s="48"/>
      <c r="CB87" s="48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50"/>
    </row>
    <row r="88" spans="56:116" s="44" customFormat="1" ht="3.75" customHeight="1" thickBot="1">
      <c r="BD88" s="50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8"/>
      <c r="BW88" s="48"/>
      <c r="BX88" s="48"/>
      <c r="BY88" s="48"/>
      <c r="BZ88" s="48"/>
      <c r="CA88" s="48"/>
      <c r="CB88" s="48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50"/>
    </row>
    <row r="89" spans="2:116" s="44" customFormat="1" ht="19.5" customHeight="1" thickBot="1">
      <c r="B89" s="199" t="s">
        <v>14</v>
      </c>
      <c r="C89" s="193"/>
      <c r="D89" s="191" t="s">
        <v>17</v>
      </c>
      <c r="E89" s="192"/>
      <c r="F89" s="192"/>
      <c r="G89" s="192"/>
      <c r="H89" s="192"/>
      <c r="I89" s="192"/>
      <c r="J89" s="192"/>
      <c r="K89" s="192"/>
      <c r="L89" s="192"/>
      <c r="M89" s="192"/>
      <c r="N89" s="193"/>
      <c r="O89" s="191" t="s">
        <v>55</v>
      </c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3"/>
      <c r="AW89" s="191" t="s">
        <v>21</v>
      </c>
      <c r="AX89" s="192"/>
      <c r="AY89" s="192"/>
      <c r="AZ89" s="192"/>
      <c r="BA89" s="193"/>
      <c r="BB89" s="191"/>
      <c r="BC89" s="194"/>
      <c r="BD89" s="50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8"/>
      <c r="BW89" s="48"/>
      <c r="BX89" s="48"/>
      <c r="BY89" s="48"/>
      <c r="BZ89" s="48"/>
      <c r="CA89" s="48"/>
      <c r="CB89" s="48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50"/>
    </row>
    <row r="90" spans="2:116" s="44" customFormat="1" ht="18" customHeight="1">
      <c r="B90" s="179">
        <v>34</v>
      </c>
      <c r="C90" s="180"/>
      <c r="D90" s="205">
        <v>2</v>
      </c>
      <c r="E90" s="206"/>
      <c r="F90" s="201">
        <f>F86</f>
        <v>0.6249999999999999</v>
      </c>
      <c r="G90" s="201"/>
      <c r="H90" s="201"/>
      <c r="I90" s="201"/>
      <c r="J90" s="201"/>
      <c r="K90" s="201"/>
      <c r="L90" s="201"/>
      <c r="M90" s="201"/>
      <c r="N90" s="202"/>
      <c r="O90" s="176">
        <f>IF(GRA="","",D66)</f>
      </c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73" t="s">
        <v>20</v>
      </c>
      <c r="AF90" s="181">
        <f>IF(GRA="","",AG66)</f>
      </c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2"/>
      <c r="AW90" s="183"/>
      <c r="AX90" s="184"/>
      <c r="AY90" s="195" t="s">
        <v>19</v>
      </c>
      <c r="AZ90" s="184"/>
      <c r="BA90" s="197"/>
      <c r="BB90" s="179"/>
      <c r="BC90" s="180"/>
      <c r="BD90" s="50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8"/>
      <c r="BW90" s="48"/>
      <c r="BX90" s="48"/>
      <c r="BY90" s="48"/>
      <c r="BZ90" s="48"/>
      <c r="CA90" s="48"/>
      <c r="CB90" s="48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50"/>
    </row>
    <row r="91" spans="2:116" s="44" customFormat="1" ht="12" customHeight="1" thickBot="1">
      <c r="B91" s="177"/>
      <c r="C91" s="175"/>
      <c r="D91" s="207"/>
      <c r="E91" s="208"/>
      <c r="F91" s="203"/>
      <c r="G91" s="203"/>
      <c r="H91" s="203"/>
      <c r="I91" s="203"/>
      <c r="J91" s="203"/>
      <c r="K91" s="203"/>
      <c r="L91" s="203"/>
      <c r="M91" s="203"/>
      <c r="N91" s="204"/>
      <c r="O91" s="200" t="s">
        <v>109</v>
      </c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99"/>
      <c r="AF91" s="189" t="s">
        <v>97</v>
      </c>
      <c r="AG91" s="189"/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89"/>
      <c r="AT91" s="189"/>
      <c r="AU91" s="189"/>
      <c r="AV91" s="190"/>
      <c r="AW91" s="185"/>
      <c r="AX91" s="186"/>
      <c r="AY91" s="196"/>
      <c r="AZ91" s="186"/>
      <c r="BA91" s="198"/>
      <c r="BB91" s="177"/>
      <c r="BC91" s="175"/>
      <c r="BD91" s="50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8"/>
      <c r="BW91" s="48"/>
      <c r="BX91" s="48"/>
      <c r="BY91" s="48"/>
      <c r="BZ91" s="48"/>
      <c r="CA91" s="48"/>
      <c r="CB91" s="48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50"/>
    </row>
    <row r="92" spans="56:116" s="44" customFormat="1" ht="3.75" customHeight="1" thickBot="1">
      <c r="BD92" s="50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8"/>
      <c r="BW92" s="48"/>
      <c r="BX92" s="48"/>
      <c r="BY92" s="48"/>
      <c r="BZ92" s="48"/>
      <c r="CA92" s="48"/>
      <c r="CB92" s="48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50"/>
    </row>
    <row r="93" spans="2:116" s="44" customFormat="1" ht="19.5" customHeight="1" thickBot="1">
      <c r="B93" s="199" t="s">
        <v>14</v>
      </c>
      <c r="C93" s="193"/>
      <c r="D93" s="191" t="s">
        <v>17</v>
      </c>
      <c r="E93" s="192"/>
      <c r="F93" s="192"/>
      <c r="G93" s="192"/>
      <c r="H93" s="192"/>
      <c r="I93" s="192"/>
      <c r="J93" s="192"/>
      <c r="K93" s="192"/>
      <c r="L93" s="192"/>
      <c r="M93" s="192"/>
      <c r="N93" s="193"/>
      <c r="O93" s="191" t="s">
        <v>56</v>
      </c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3"/>
      <c r="AW93" s="191" t="s">
        <v>21</v>
      </c>
      <c r="AX93" s="192"/>
      <c r="AY93" s="192"/>
      <c r="AZ93" s="192"/>
      <c r="BA93" s="193"/>
      <c r="BB93" s="191"/>
      <c r="BC93" s="194"/>
      <c r="BD93" s="50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8"/>
      <c r="BW93" s="48"/>
      <c r="BX93" s="48"/>
      <c r="BY93" s="48"/>
      <c r="BZ93" s="48"/>
      <c r="CA93" s="48"/>
      <c r="CB93" s="48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50"/>
    </row>
    <row r="94" spans="2:116" s="44" customFormat="1" ht="18" customHeight="1">
      <c r="B94" s="179">
        <v>35</v>
      </c>
      <c r="C94" s="180"/>
      <c r="D94" s="205">
        <v>1</v>
      </c>
      <c r="E94" s="206"/>
      <c r="F94" s="201">
        <f>F90+U82+X82+AL82</f>
        <v>1.638888888888889</v>
      </c>
      <c r="G94" s="201"/>
      <c r="H94" s="201"/>
      <c r="I94" s="201"/>
      <c r="J94" s="201"/>
      <c r="K94" s="201"/>
      <c r="L94" s="201"/>
      <c r="M94" s="201"/>
      <c r="N94" s="202"/>
      <c r="O94" s="176">
        <f>IF(GRA="","",D65)</f>
      </c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73" t="s">
        <v>20</v>
      </c>
      <c r="AF94" s="181">
        <f>IF(GRA="","",AG65)</f>
      </c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2"/>
      <c r="AW94" s="183"/>
      <c r="AX94" s="184"/>
      <c r="AY94" s="195" t="s">
        <v>19</v>
      </c>
      <c r="AZ94" s="184"/>
      <c r="BA94" s="197"/>
      <c r="BB94" s="179"/>
      <c r="BC94" s="180"/>
      <c r="BD94" s="50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8"/>
      <c r="BW94" s="48"/>
      <c r="BX94" s="48"/>
      <c r="BY94" s="48"/>
      <c r="BZ94" s="48"/>
      <c r="CA94" s="48"/>
      <c r="CB94" s="48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50"/>
    </row>
    <row r="95" spans="2:116" s="44" customFormat="1" ht="12" customHeight="1" thickBot="1">
      <c r="B95" s="177"/>
      <c r="C95" s="175"/>
      <c r="D95" s="207"/>
      <c r="E95" s="208"/>
      <c r="F95" s="203"/>
      <c r="G95" s="203"/>
      <c r="H95" s="203"/>
      <c r="I95" s="203"/>
      <c r="J95" s="203"/>
      <c r="K95" s="203"/>
      <c r="L95" s="203"/>
      <c r="M95" s="203"/>
      <c r="N95" s="204"/>
      <c r="O95" s="200" t="s">
        <v>110</v>
      </c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99"/>
      <c r="AF95" s="189" t="s">
        <v>99</v>
      </c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90"/>
      <c r="AW95" s="185"/>
      <c r="AX95" s="186"/>
      <c r="AY95" s="196"/>
      <c r="AZ95" s="186"/>
      <c r="BA95" s="198"/>
      <c r="BB95" s="177"/>
      <c r="BC95" s="175"/>
      <c r="BD95" s="50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8"/>
      <c r="BW95" s="48"/>
      <c r="BX95" s="48"/>
      <c r="BY95" s="48"/>
      <c r="BZ95" s="48"/>
      <c r="CA95" s="48"/>
      <c r="CB95" s="48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50"/>
    </row>
    <row r="96" spans="56:116" s="44" customFormat="1" ht="3.75" customHeight="1" thickBot="1">
      <c r="BD96" s="50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8"/>
      <c r="BW96" s="48"/>
      <c r="BX96" s="48"/>
      <c r="BY96" s="48"/>
      <c r="BZ96" s="48"/>
      <c r="CA96" s="48"/>
      <c r="CB96" s="48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50"/>
    </row>
    <row r="97" spans="2:116" s="44" customFormat="1" ht="19.5" customHeight="1" thickBot="1">
      <c r="B97" s="199" t="s">
        <v>14</v>
      </c>
      <c r="C97" s="193"/>
      <c r="D97" s="191" t="s">
        <v>17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3"/>
      <c r="O97" s="191" t="s">
        <v>57</v>
      </c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3"/>
      <c r="AW97" s="191" t="s">
        <v>21</v>
      </c>
      <c r="AX97" s="192"/>
      <c r="AY97" s="192"/>
      <c r="AZ97" s="192"/>
      <c r="BA97" s="193"/>
      <c r="BB97" s="191"/>
      <c r="BC97" s="194"/>
      <c r="BD97" s="50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8"/>
      <c r="BW97" s="48"/>
      <c r="BX97" s="48"/>
      <c r="BY97" s="48"/>
      <c r="BZ97" s="48"/>
      <c r="CA97" s="48"/>
      <c r="CB97" s="48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50"/>
    </row>
    <row r="98" spans="2:116" s="44" customFormat="1" ht="18" customHeight="1">
      <c r="B98" s="179">
        <v>36</v>
      </c>
      <c r="C98" s="180"/>
      <c r="D98" s="205">
        <v>2</v>
      </c>
      <c r="E98" s="206"/>
      <c r="F98" s="201">
        <f>F94</f>
        <v>1.638888888888889</v>
      </c>
      <c r="G98" s="201"/>
      <c r="H98" s="201"/>
      <c r="I98" s="201"/>
      <c r="J98" s="201"/>
      <c r="K98" s="201"/>
      <c r="L98" s="201"/>
      <c r="M98" s="201"/>
      <c r="N98" s="202"/>
      <c r="O98" s="176">
        <f>IF(GRA="","",D64)</f>
      </c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73" t="s">
        <v>20</v>
      </c>
      <c r="AF98" s="181">
        <f>IF(GRA="","",AG64)</f>
      </c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1"/>
      <c r="AT98" s="181"/>
      <c r="AU98" s="181"/>
      <c r="AV98" s="182"/>
      <c r="AW98" s="183"/>
      <c r="AX98" s="184"/>
      <c r="AY98" s="195" t="s">
        <v>19</v>
      </c>
      <c r="AZ98" s="184"/>
      <c r="BA98" s="197"/>
      <c r="BB98" s="179"/>
      <c r="BC98" s="180"/>
      <c r="BD98" s="50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8"/>
      <c r="BW98" s="48"/>
      <c r="BX98" s="48"/>
      <c r="BY98" s="48"/>
      <c r="BZ98" s="48"/>
      <c r="CA98" s="48"/>
      <c r="CB98" s="48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50"/>
    </row>
    <row r="99" spans="2:116" s="44" customFormat="1" ht="12" customHeight="1" thickBot="1">
      <c r="B99" s="177"/>
      <c r="C99" s="175"/>
      <c r="D99" s="207"/>
      <c r="E99" s="208"/>
      <c r="F99" s="203"/>
      <c r="G99" s="203"/>
      <c r="H99" s="203"/>
      <c r="I99" s="203"/>
      <c r="J99" s="203"/>
      <c r="K99" s="203"/>
      <c r="L99" s="203"/>
      <c r="M99" s="203"/>
      <c r="N99" s="204"/>
      <c r="O99" s="200" t="s">
        <v>111</v>
      </c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99"/>
      <c r="AF99" s="189" t="s">
        <v>102</v>
      </c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90"/>
      <c r="AW99" s="185"/>
      <c r="AX99" s="186"/>
      <c r="AY99" s="196"/>
      <c r="AZ99" s="186"/>
      <c r="BA99" s="198"/>
      <c r="BB99" s="177"/>
      <c r="BC99" s="175"/>
      <c r="BD99" s="50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8"/>
      <c r="BW99" s="48"/>
      <c r="BX99" s="48"/>
      <c r="BY99" s="48"/>
      <c r="BZ99" s="48"/>
      <c r="CA99" s="48"/>
      <c r="CB99" s="48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50"/>
    </row>
    <row r="100" spans="1:92" s="63" customFormat="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65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8"/>
      <c r="BW100" s="48"/>
      <c r="BX100" s="48"/>
      <c r="BY100" s="48"/>
      <c r="BZ100" s="48"/>
      <c r="CA100" s="48"/>
      <c r="CB100" s="48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</row>
    <row r="101" spans="1:92" s="63" customFormat="1" ht="15.75">
      <c r="A101" s="60"/>
      <c r="B101" s="60"/>
      <c r="C101" s="60"/>
      <c r="D101" s="60"/>
      <c r="E101" s="60"/>
      <c r="F101" s="60"/>
      <c r="G101" s="61" t="s">
        <v>0</v>
      </c>
      <c r="H101" s="264">
        <v>0.65625</v>
      </c>
      <c r="I101" s="264"/>
      <c r="J101" s="264"/>
      <c r="K101" s="264"/>
      <c r="L101" s="264"/>
      <c r="M101" s="50" t="s">
        <v>1</v>
      </c>
      <c r="N101" s="60"/>
      <c r="O101" s="60"/>
      <c r="P101" s="60"/>
      <c r="Q101" s="60"/>
      <c r="R101" s="60"/>
      <c r="S101" s="60"/>
      <c r="T101" s="61" t="s">
        <v>2</v>
      </c>
      <c r="U101" s="187">
        <v>2</v>
      </c>
      <c r="V101" s="187"/>
      <c r="W101" s="62" t="s">
        <v>37</v>
      </c>
      <c r="X101" s="188">
        <v>0.006944444444444444</v>
      </c>
      <c r="Y101" s="188"/>
      <c r="Z101" s="188"/>
      <c r="AA101" s="188"/>
      <c r="AB101" s="188"/>
      <c r="AC101" s="50" t="s">
        <v>4</v>
      </c>
      <c r="AD101" s="60"/>
      <c r="AE101" s="60"/>
      <c r="AF101" s="60"/>
      <c r="AG101" s="60"/>
      <c r="AH101" s="60"/>
      <c r="AI101" s="60"/>
      <c r="AJ101" s="60"/>
      <c r="AK101" s="61" t="s">
        <v>5</v>
      </c>
      <c r="AL101" s="188">
        <v>0.003472222222222222</v>
      </c>
      <c r="AM101" s="188"/>
      <c r="AN101" s="188"/>
      <c r="AO101" s="188"/>
      <c r="AP101" s="188"/>
      <c r="AQ101" s="50" t="s">
        <v>4</v>
      </c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8"/>
      <c r="BW101" s="48"/>
      <c r="BX101" s="48"/>
      <c r="BY101" s="48"/>
      <c r="BZ101" s="48"/>
      <c r="CA101" s="48"/>
      <c r="CB101" s="48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</row>
    <row r="102" spans="1:92" s="63" customFormat="1" ht="6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8"/>
      <c r="BW102" s="48"/>
      <c r="BX102" s="48"/>
      <c r="BY102" s="48"/>
      <c r="BZ102" s="48"/>
      <c r="CA102" s="48"/>
      <c r="CB102" s="48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</row>
    <row r="103" spans="56:116" s="44" customFormat="1" ht="3.75" customHeight="1" thickBot="1">
      <c r="BD103" s="50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8"/>
      <c r="BW103" s="48"/>
      <c r="BX103" s="48"/>
      <c r="BY103" s="48"/>
      <c r="BZ103" s="48"/>
      <c r="CA103" s="48"/>
      <c r="CB103" s="48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50"/>
    </row>
    <row r="104" spans="2:116" s="44" customFormat="1" ht="19.5" customHeight="1" thickBot="1">
      <c r="B104" s="199" t="s">
        <v>14</v>
      </c>
      <c r="C104" s="193"/>
      <c r="D104" s="191" t="s">
        <v>17</v>
      </c>
      <c r="E104" s="192"/>
      <c r="F104" s="192"/>
      <c r="G104" s="192"/>
      <c r="H104" s="192"/>
      <c r="I104" s="192"/>
      <c r="J104" s="192"/>
      <c r="K104" s="192"/>
      <c r="L104" s="192"/>
      <c r="M104" s="192"/>
      <c r="N104" s="193"/>
      <c r="O104" s="191" t="s">
        <v>34</v>
      </c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3"/>
      <c r="AW104" s="191" t="s">
        <v>21</v>
      </c>
      <c r="AX104" s="192"/>
      <c r="AY104" s="192"/>
      <c r="AZ104" s="192"/>
      <c r="BA104" s="193"/>
      <c r="BB104" s="191"/>
      <c r="BC104" s="194"/>
      <c r="BD104" s="50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8"/>
      <c r="BW104" s="48"/>
      <c r="BX104" s="48"/>
      <c r="BY104" s="48"/>
      <c r="BZ104" s="48"/>
      <c r="CA104" s="48"/>
      <c r="CB104" s="48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50"/>
    </row>
    <row r="105" spans="2:116" s="44" customFormat="1" ht="18" customHeight="1">
      <c r="B105" s="179">
        <v>37</v>
      </c>
      <c r="C105" s="180"/>
      <c r="D105" s="205">
        <v>1</v>
      </c>
      <c r="E105" s="206"/>
      <c r="F105" s="201">
        <f>H101</f>
        <v>0.65625</v>
      </c>
      <c r="G105" s="201"/>
      <c r="H105" s="201"/>
      <c r="I105" s="201"/>
      <c r="J105" s="201"/>
      <c r="K105" s="201"/>
      <c r="L105" s="201"/>
      <c r="M105" s="201"/>
      <c r="N105" s="202"/>
      <c r="O105" s="176">
        <f>IF(AZ74="","",IF(AW74&lt;AZ74,O74,AF74))</f>
      </c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73" t="s">
        <v>20</v>
      </c>
      <c r="AF105" s="181">
        <f>IF(AZ78="","",IF(AW78&lt;AZ78,O78,AF78))</f>
      </c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2"/>
      <c r="AW105" s="183"/>
      <c r="AX105" s="184"/>
      <c r="AY105" s="195" t="s">
        <v>19</v>
      </c>
      <c r="AZ105" s="184"/>
      <c r="BA105" s="197"/>
      <c r="BB105" s="179"/>
      <c r="BC105" s="180"/>
      <c r="BD105" s="50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8"/>
      <c r="BW105" s="48"/>
      <c r="BX105" s="48"/>
      <c r="BY105" s="48"/>
      <c r="BZ105" s="48"/>
      <c r="CA105" s="48"/>
      <c r="CB105" s="48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50"/>
    </row>
    <row r="106" spans="2:116" s="44" customFormat="1" ht="12" customHeight="1" thickBot="1">
      <c r="B106" s="177"/>
      <c r="C106" s="175"/>
      <c r="D106" s="207"/>
      <c r="E106" s="208"/>
      <c r="F106" s="203"/>
      <c r="G106" s="203"/>
      <c r="H106" s="203"/>
      <c r="I106" s="203"/>
      <c r="J106" s="203"/>
      <c r="K106" s="203"/>
      <c r="L106" s="203"/>
      <c r="M106" s="203"/>
      <c r="N106" s="204"/>
      <c r="O106" s="200" t="s">
        <v>112</v>
      </c>
      <c r="P106" s="189"/>
      <c r="Q106" s="189"/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99"/>
      <c r="AF106" s="189" t="s">
        <v>113</v>
      </c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90"/>
      <c r="AW106" s="185"/>
      <c r="AX106" s="186"/>
      <c r="AY106" s="196"/>
      <c r="AZ106" s="186"/>
      <c r="BA106" s="198"/>
      <c r="BB106" s="177"/>
      <c r="BC106" s="175"/>
      <c r="BD106" s="50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8"/>
      <c r="BW106" s="48"/>
      <c r="BX106" s="48"/>
      <c r="BY106" s="48"/>
      <c r="BZ106" s="48"/>
      <c r="CA106" s="48"/>
      <c r="CB106" s="48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50"/>
    </row>
    <row r="107" spans="56:116" s="44" customFormat="1" ht="3.75" customHeight="1" thickBot="1">
      <c r="BD107" s="50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8"/>
      <c r="BW107" s="48"/>
      <c r="BX107" s="48"/>
      <c r="BY107" s="48"/>
      <c r="BZ107" s="48"/>
      <c r="CA107" s="48"/>
      <c r="CB107" s="48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50"/>
    </row>
    <row r="108" spans="2:116" s="44" customFormat="1" ht="19.5" customHeight="1" thickBot="1">
      <c r="B108" s="199" t="s">
        <v>14</v>
      </c>
      <c r="C108" s="193"/>
      <c r="D108" s="191" t="s">
        <v>17</v>
      </c>
      <c r="E108" s="192"/>
      <c r="F108" s="192"/>
      <c r="G108" s="192"/>
      <c r="H108" s="192"/>
      <c r="I108" s="192"/>
      <c r="J108" s="192"/>
      <c r="K108" s="192"/>
      <c r="L108" s="192"/>
      <c r="M108" s="192"/>
      <c r="N108" s="193"/>
      <c r="O108" s="191" t="s">
        <v>35</v>
      </c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3"/>
      <c r="AW108" s="191" t="s">
        <v>21</v>
      </c>
      <c r="AX108" s="192"/>
      <c r="AY108" s="192"/>
      <c r="AZ108" s="192"/>
      <c r="BA108" s="193"/>
      <c r="BB108" s="191"/>
      <c r="BC108" s="194"/>
      <c r="BD108" s="50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8"/>
      <c r="BW108" s="48"/>
      <c r="BX108" s="48"/>
      <c r="BY108" s="48"/>
      <c r="BZ108" s="48"/>
      <c r="CA108" s="48"/>
      <c r="CB108" s="48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50"/>
    </row>
    <row r="109" spans="2:116" s="44" customFormat="1" ht="18" customHeight="1">
      <c r="B109" s="179">
        <v>38</v>
      </c>
      <c r="C109" s="180"/>
      <c r="D109" s="205">
        <v>1</v>
      </c>
      <c r="E109" s="206"/>
      <c r="F109" s="201">
        <f>$F$105+$U$71*$X$71+$AL$71*2</f>
        <v>0.6770833333333333</v>
      </c>
      <c r="G109" s="201"/>
      <c r="H109" s="201"/>
      <c r="I109" s="201"/>
      <c r="J109" s="201"/>
      <c r="K109" s="201"/>
      <c r="L109" s="201"/>
      <c r="M109" s="201"/>
      <c r="N109" s="202"/>
      <c r="O109" s="176">
        <f>IF(AZ74="","",IF(AW74&gt;AZ74,O74,AF74))</f>
      </c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73" t="s">
        <v>20</v>
      </c>
      <c r="AF109" s="181">
        <f>IF(AZ78="","",IF(AW78&gt;AZ78,O78,AF78))</f>
      </c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2"/>
      <c r="AW109" s="183"/>
      <c r="AX109" s="184"/>
      <c r="AY109" s="195" t="s">
        <v>19</v>
      </c>
      <c r="AZ109" s="184"/>
      <c r="BA109" s="197"/>
      <c r="BB109" s="179"/>
      <c r="BC109" s="180"/>
      <c r="BD109" s="50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8"/>
      <c r="BW109" s="48"/>
      <c r="BX109" s="48"/>
      <c r="BY109" s="48"/>
      <c r="BZ109" s="48"/>
      <c r="CA109" s="48"/>
      <c r="CB109" s="48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50"/>
    </row>
    <row r="110" spans="2:116" s="44" customFormat="1" ht="12" customHeight="1" thickBot="1">
      <c r="B110" s="177"/>
      <c r="C110" s="175"/>
      <c r="D110" s="207"/>
      <c r="E110" s="208"/>
      <c r="F110" s="203"/>
      <c r="G110" s="203"/>
      <c r="H110" s="203"/>
      <c r="I110" s="203"/>
      <c r="J110" s="203"/>
      <c r="K110" s="203"/>
      <c r="L110" s="203"/>
      <c r="M110" s="203"/>
      <c r="N110" s="204"/>
      <c r="O110" s="200" t="s">
        <v>114</v>
      </c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99"/>
      <c r="AF110" s="189" t="s">
        <v>115</v>
      </c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90"/>
      <c r="AW110" s="185"/>
      <c r="AX110" s="186"/>
      <c r="AY110" s="196"/>
      <c r="AZ110" s="186"/>
      <c r="BA110" s="198"/>
      <c r="BB110" s="177"/>
      <c r="BC110" s="175"/>
      <c r="BD110" s="50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8"/>
      <c r="BW110" s="48"/>
      <c r="BX110" s="48"/>
      <c r="BY110" s="48"/>
      <c r="BZ110" s="48"/>
      <c r="CA110" s="48"/>
      <c r="CB110" s="48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50"/>
    </row>
    <row r="112" spans="2:73" ht="12.75">
      <c r="B112" s="64" t="s">
        <v>42</v>
      </c>
      <c r="N112" s="100"/>
      <c r="O112" s="100"/>
      <c r="P112" s="100"/>
      <c r="Q112" s="100"/>
      <c r="R112" s="100"/>
      <c r="S112" s="100"/>
      <c r="T112" s="100"/>
      <c r="U112" s="100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</row>
    <row r="113" ht="61.5" customHeight="1" thickBot="1"/>
    <row r="114" spans="9:48" ht="27.75" customHeight="1">
      <c r="I114" s="221" t="s">
        <v>7</v>
      </c>
      <c r="J114" s="222"/>
      <c r="K114" s="222"/>
      <c r="L114" s="43"/>
      <c r="M114" s="348">
        <f>IF(ISBLANK(AZ109),"",IF(AW109&gt;AZ109,O109,AF109))</f>
      </c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348"/>
      <c r="AS114" s="348"/>
      <c r="AT114" s="348"/>
      <c r="AU114" s="348"/>
      <c r="AV114" s="349"/>
    </row>
    <row r="115" spans="9:48" ht="27.75" customHeight="1">
      <c r="I115" s="217" t="s">
        <v>8</v>
      </c>
      <c r="J115" s="218"/>
      <c r="K115" s="218"/>
      <c r="L115" s="1"/>
      <c r="M115" s="219" t="str">
        <f>IF(ISBLANK($AZ$109)," ",IF($AW$109&lt;$AZ$109,$O$109,IF($AZ$109&lt;$AW$109,$AF$109)))</f>
        <v> </v>
      </c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219"/>
      <c r="AH115" s="219"/>
      <c r="AI115" s="219"/>
      <c r="AJ115" s="219"/>
      <c r="AK115" s="219"/>
      <c r="AL115" s="219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20"/>
    </row>
    <row r="116" spans="9:48" ht="27.75" customHeight="1">
      <c r="I116" s="217" t="s">
        <v>9</v>
      </c>
      <c r="J116" s="218"/>
      <c r="K116" s="218"/>
      <c r="L116" s="1"/>
      <c r="M116" s="219" t="str">
        <f>IF(ISBLANK($AZ$105)," ",IF($AW$105&gt;$AZ$105,$O$105,IF($AZ$105&gt;$AW$105,$AF$105)))</f>
        <v> </v>
      </c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219"/>
      <c r="AH116" s="219"/>
      <c r="AI116" s="219"/>
      <c r="AJ116" s="219"/>
      <c r="AK116" s="219"/>
      <c r="AL116" s="219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20"/>
    </row>
    <row r="117" spans="9:48" ht="27.75" customHeight="1">
      <c r="I117" s="217" t="s">
        <v>10</v>
      </c>
      <c r="J117" s="218"/>
      <c r="K117" s="218"/>
      <c r="L117" s="1"/>
      <c r="M117" s="219" t="str">
        <f>IF(ISBLANK($AZ$105)," ",IF($AW$105&lt;$AZ$105,$O$105,IF($AZ$105&lt;$AW$105,$AF$105)))</f>
        <v> </v>
      </c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  <c r="AD117" s="219"/>
      <c r="AE117" s="219"/>
      <c r="AF117" s="219"/>
      <c r="AG117" s="219"/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20"/>
    </row>
    <row r="118" spans="9:48" ht="27.75" customHeight="1">
      <c r="I118" s="217" t="s">
        <v>11</v>
      </c>
      <c r="J118" s="218"/>
      <c r="K118" s="218"/>
      <c r="L118" s="1"/>
      <c r="M118" s="219">
        <f>IF(ISBLANK($AZ$98),"",IF($AW$98&gt;$AZ$98,$O$98,$AF$98))</f>
      </c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  <c r="AD118" s="219"/>
      <c r="AE118" s="219"/>
      <c r="AF118" s="219"/>
      <c r="AG118" s="219"/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20"/>
    </row>
    <row r="119" spans="9:48" ht="27.75" customHeight="1">
      <c r="I119" s="217" t="s">
        <v>39</v>
      </c>
      <c r="J119" s="218"/>
      <c r="K119" s="218"/>
      <c r="L119" s="1"/>
      <c r="M119" s="219">
        <f>IF(ISBLANK($AZ$98),"",IF($AW$98&lt;$AZ$98,$O$98,$AF$98))</f>
      </c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  <c r="AD119" s="219"/>
      <c r="AE119" s="219"/>
      <c r="AF119" s="219"/>
      <c r="AG119" s="219"/>
      <c r="AH119" s="219"/>
      <c r="AI119" s="219"/>
      <c r="AJ119" s="219"/>
      <c r="AK119" s="219"/>
      <c r="AL119" s="219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20"/>
    </row>
    <row r="120" spans="9:48" ht="27.75" customHeight="1">
      <c r="I120" s="217" t="s">
        <v>58</v>
      </c>
      <c r="J120" s="218"/>
      <c r="K120" s="218"/>
      <c r="L120" s="1"/>
      <c r="M120" s="219">
        <f>IF(ISBLANK($AZ$94),"",IF($AW$94&gt;$AZ$94,$O$94,$AF$94))</f>
      </c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  <c r="AD120" s="219"/>
      <c r="AE120" s="219"/>
      <c r="AF120" s="219"/>
      <c r="AG120" s="219"/>
      <c r="AH120" s="219"/>
      <c r="AI120" s="219"/>
      <c r="AJ120" s="219"/>
      <c r="AK120" s="219"/>
      <c r="AL120" s="219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20"/>
    </row>
    <row r="121" spans="9:48" ht="27.75" customHeight="1">
      <c r="I121" s="217" t="s">
        <v>59</v>
      </c>
      <c r="J121" s="218"/>
      <c r="K121" s="218"/>
      <c r="L121" s="1"/>
      <c r="M121" s="219">
        <f>IF(ISBLANK($AZ$94),"",IF($AW$94&lt;$AZ$94,$O$94,$AF$94))</f>
      </c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  <c r="AD121" s="219"/>
      <c r="AE121" s="219"/>
      <c r="AF121" s="219"/>
      <c r="AG121" s="219"/>
      <c r="AH121" s="219"/>
      <c r="AI121" s="219"/>
      <c r="AJ121" s="219"/>
      <c r="AK121" s="219"/>
      <c r="AL121" s="219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20"/>
    </row>
    <row r="122" spans="9:48" ht="27.75" customHeight="1">
      <c r="I122" s="217" t="s">
        <v>60</v>
      </c>
      <c r="J122" s="218"/>
      <c r="K122" s="218"/>
      <c r="L122" s="1"/>
      <c r="M122" s="219">
        <f>IF(ISBLANK($AZ$90),"",IF($AW$90&gt;$AZ$90,$O$90,$AF$90))</f>
      </c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20"/>
    </row>
    <row r="123" spans="9:48" ht="27.75" customHeight="1">
      <c r="I123" s="217" t="s">
        <v>61</v>
      </c>
      <c r="J123" s="218"/>
      <c r="K123" s="218"/>
      <c r="L123" s="1"/>
      <c r="M123" s="219">
        <f>IF(ISBLANK($AZ$90),"",IF($AW$90&lt;$AZ$90,$O$90,$AF$90))</f>
      </c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20"/>
    </row>
    <row r="124" spans="9:48" ht="27.75" customHeight="1">
      <c r="I124" s="217" t="s">
        <v>62</v>
      </c>
      <c r="J124" s="218"/>
      <c r="K124" s="218"/>
      <c r="L124" s="1"/>
      <c r="M124" s="219">
        <f>IF(ISBLANK($AZ$86),"",IF($AW$86&gt;$AZ$86,$O$86,$AF$86))</f>
      </c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  <c r="AD124" s="219"/>
      <c r="AE124" s="219"/>
      <c r="AF124" s="219"/>
      <c r="AG124" s="219"/>
      <c r="AH124" s="219"/>
      <c r="AI124" s="219"/>
      <c r="AJ124" s="219"/>
      <c r="AK124" s="219"/>
      <c r="AL124" s="219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20"/>
    </row>
    <row r="125" spans="9:48" ht="27.75" customHeight="1" thickBot="1">
      <c r="I125" s="350" t="s">
        <v>63</v>
      </c>
      <c r="J125" s="351"/>
      <c r="K125" s="351"/>
      <c r="L125" s="2"/>
      <c r="M125" s="352">
        <f>IF(ISBLANK($AZ$86),"",IF($AW$86&lt;$AZ$86,$O$86,$AF$86))</f>
      </c>
      <c r="N125" s="352"/>
      <c r="O125" s="352"/>
      <c r="P125" s="352"/>
      <c r="Q125" s="352"/>
      <c r="R125" s="352"/>
      <c r="S125" s="352"/>
      <c r="T125" s="352"/>
      <c r="U125" s="352"/>
      <c r="V125" s="352"/>
      <c r="W125" s="352"/>
      <c r="X125" s="352"/>
      <c r="Y125" s="352"/>
      <c r="Z125" s="352"/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352"/>
      <c r="AS125" s="352"/>
      <c r="AT125" s="352"/>
      <c r="AU125" s="352"/>
      <c r="AV125" s="353"/>
    </row>
  </sheetData>
  <sheetProtection password="CC66" sheet="1" objects="1" scenarios="1" selectLockedCells="1"/>
  <mergeCells count="560">
    <mergeCell ref="BB108:BC108"/>
    <mergeCell ref="B109:C110"/>
    <mergeCell ref="O109:AD109"/>
    <mergeCell ref="AF109:AV109"/>
    <mergeCell ref="AW109:AX110"/>
    <mergeCell ref="AY109:AY110"/>
    <mergeCell ref="AZ109:BA110"/>
    <mergeCell ref="BB109:BC110"/>
    <mergeCell ref="O110:AD110"/>
    <mergeCell ref="B108:C108"/>
    <mergeCell ref="D108:N108"/>
    <mergeCell ref="O108:AV108"/>
    <mergeCell ref="AW108:BA108"/>
    <mergeCell ref="AW104:BA104"/>
    <mergeCell ref="O104:AV104"/>
    <mergeCell ref="BB104:BC104"/>
    <mergeCell ref="B105:C106"/>
    <mergeCell ref="O105:AD105"/>
    <mergeCell ref="AF105:AV105"/>
    <mergeCell ref="AW105:AX106"/>
    <mergeCell ref="AY105:AY106"/>
    <mergeCell ref="AZ105:BA106"/>
    <mergeCell ref="BB105:BC106"/>
    <mergeCell ref="B104:C104"/>
    <mergeCell ref="D104:N104"/>
    <mergeCell ref="BB77:BC77"/>
    <mergeCell ref="B78:C79"/>
    <mergeCell ref="O78:AD78"/>
    <mergeCell ref="AF78:AV78"/>
    <mergeCell ref="AW78:AX79"/>
    <mergeCell ref="AY78:AY79"/>
    <mergeCell ref="AZ78:BA79"/>
    <mergeCell ref="BB78:BC79"/>
    <mergeCell ref="O79:AD79"/>
    <mergeCell ref="F78:N79"/>
    <mergeCell ref="BB73:BC73"/>
    <mergeCell ref="B74:C75"/>
    <mergeCell ref="O74:AD74"/>
    <mergeCell ref="AF74:AV74"/>
    <mergeCell ref="AW74:AX75"/>
    <mergeCell ref="AY74:AY75"/>
    <mergeCell ref="AZ74:BA75"/>
    <mergeCell ref="BB74:BC75"/>
    <mergeCell ref="O75:AD75"/>
    <mergeCell ref="B73:C73"/>
    <mergeCell ref="D73:N73"/>
    <mergeCell ref="O73:AV73"/>
    <mergeCell ref="AW73:BA73"/>
    <mergeCell ref="D20:Z20"/>
    <mergeCell ref="D21:Z21"/>
    <mergeCell ref="AS62:AU62"/>
    <mergeCell ref="AV62:AW62"/>
    <mergeCell ref="AV67:AW67"/>
    <mergeCell ref="AG65:AR65"/>
    <mergeCell ref="AS65:AU65"/>
    <mergeCell ref="B77:C77"/>
    <mergeCell ref="D77:N77"/>
    <mergeCell ref="O77:AV77"/>
    <mergeCell ref="D74:E75"/>
    <mergeCell ref="F74:N75"/>
    <mergeCell ref="I117:K117"/>
    <mergeCell ref="M115:AV115"/>
    <mergeCell ref="I114:K114"/>
    <mergeCell ref="I115:K115"/>
    <mergeCell ref="I116:K116"/>
    <mergeCell ref="M117:AV117"/>
    <mergeCell ref="AV65:AW65"/>
    <mergeCell ref="AY64:AZ64"/>
    <mergeCell ref="BA64:BC64"/>
    <mergeCell ref="AS63:AU63"/>
    <mergeCell ref="AV63:AW63"/>
    <mergeCell ref="AS64:AU64"/>
    <mergeCell ref="AV64:AW64"/>
    <mergeCell ref="AY62:AZ62"/>
    <mergeCell ref="BA62:BC62"/>
    <mergeCell ref="AY63:AZ63"/>
    <mergeCell ref="BA63:BC63"/>
    <mergeCell ref="AW27:AX27"/>
    <mergeCell ref="AZ27:BA27"/>
    <mergeCell ref="BB27:BC27"/>
    <mergeCell ref="AE61:AR61"/>
    <mergeCell ref="AS61:AU61"/>
    <mergeCell ref="AV61:AZ61"/>
    <mergeCell ref="BA61:BC61"/>
    <mergeCell ref="AW28:AX28"/>
    <mergeCell ref="AZ28:BA28"/>
    <mergeCell ref="BB28:BC28"/>
    <mergeCell ref="A6:BC8"/>
    <mergeCell ref="AG16:BC16"/>
    <mergeCell ref="AG17:BC17"/>
    <mergeCell ref="AG18:BC18"/>
    <mergeCell ref="X10:AB10"/>
    <mergeCell ref="H10:L10"/>
    <mergeCell ref="AL10:AP10"/>
    <mergeCell ref="U10:V10"/>
    <mergeCell ref="B15:Z15"/>
    <mergeCell ref="D16:Z16"/>
    <mergeCell ref="B27:C27"/>
    <mergeCell ref="O27:AD27"/>
    <mergeCell ref="AF27:AV27"/>
    <mergeCell ref="J27:N27"/>
    <mergeCell ref="B21:C21"/>
    <mergeCell ref="B16:C16"/>
    <mergeCell ref="AE16:AF16"/>
    <mergeCell ref="B17:C17"/>
    <mergeCell ref="B18:C18"/>
    <mergeCell ref="B19:C19"/>
    <mergeCell ref="AE19:AF19"/>
    <mergeCell ref="D18:Z18"/>
    <mergeCell ref="AE17:AF17"/>
    <mergeCell ref="AE18:AF18"/>
    <mergeCell ref="D19:Z19"/>
    <mergeCell ref="AE21:AF21"/>
    <mergeCell ref="D17:Z17"/>
    <mergeCell ref="AE15:BC15"/>
    <mergeCell ref="AG20:BC20"/>
    <mergeCell ref="AG21:BC21"/>
    <mergeCell ref="AG19:BC19"/>
    <mergeCell ref="BB26:BC26"/>
    <mergeCell ref="AW26:AX26"/>
    <mergeCell ref="AZ26:BA26"/>
    <mergeCell ref="B26:C26"/>
    <mergeCell ref="D26:F26"/>
    <mergeCell ref="G26:I26"/>
    <mergeCell ref="J26:N26"/>
    <mergeCell ref="O26:AD26"/>
    <mergeCell ref="AF26:AV26"/>
    <mergeCell ref="B25:C25"/>
    <mergeCell ref="BB25:BC25"/>
    <mergeCell ref="AW25:BA25"/>
    <mergeCell ref="J25:N25"/>
    <mergeCell ref="D25:F25"/>
    <mergeCell ref="G25:I25"/>
    <mergeCell ref="O25:AV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D28:F28"/>
    <mergeCell ref="G28:I28"/>
    <mergeCell ref="O28:AD28"/>
    <mergeCell ref="AF28:AV28"/>
    <mergeCell ref="J28:N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AW40:AX40"/>
    <mergeCell ref="AZ40:BA40"/>
    <mergeCell ref="BB40:BC40"/>
    <mergeCell ref="D40:F40"/>
    <mergeCell ref="G40:I40"/>
    <mergeCell ref="J40:N40"/>
    <mergeCell ref="O40:AD40"/>
    <mergeCell ref="AW41:AX41"/>
    <mergeCell ref="AZ41:BA41"/>
    <mergeCell ref="BB41:BC41"/>
    <mergeCell ref="D41:F41"/>
    <mergeCell ref="G41:I41"/>
    <mergeCell ref="J41:N41"/>
    <mergeCell ref="O41:AD41"/>
    <mergeCell ref="AW42:AX42"/>
    <mergeCell ref="AZ42:BA42"/>
    <mergeCell ref="BB42:BC42"/>
    <mergeCell ref="D42:F42"/>
    <mergeCell ref="G42:I42"/>
    <mergeCell ref="J42:N42"/>
    <mergeCell ref="O42:AD42"/>
    <mergeCell ref="AW43:AX43"/>
    <mergeCell ref="AZ43:BA43"/>
    <mergeCell ref="BB43:BC43"/>
    <mergeCell ref="D43:F43"/>
    <mergeCell ref="G43:I43"/>
    <mergeCell ref="J43:N43"/>
    <mergeCell ref="O43:AD43"/>
    <mergeCell ref="AW44:AX44"/>
    <mergeCell ref="AZ44:BA44"/>
    <mergeCell ref="BB44:BC44"/>
    <mergeCell ref="D44:F44"/>
    <mergeCell ref="G44:I44"/>
    <mergeCell ref="J44:N44"/>
    <mergeCell ref="O44:AD44"/>
    <mergeCell ref="B61:O61"/>
    <mergeCell ref="P61:R61"/>
    <mergeCell ref="S61:W61"/>
    <mergeCell ref="X61:Z61"/>
    <mergeCell ref="AE62:AF62"/>
    <mergeCell ref="AG62:AR62"/>
    <mergeCell ref="AE63:AF63"/>
    <mergeCell ref="AG63:AR63"/>
    <mergeCell ref="V62:W62"/>
    <mergeCell ref="P65:R65"/>
    <mergeCell ref="S65:T65"/>
    <mergeCell ref="V65:W65"/>
    <mergeCell ref="D62:O62"/>
    <mergeCell ref="P62:R62"/>
    <mergeCell ref="S62:T62"/>
    <mergeCell ref="H71:L71"/>
    <mergeCell ref="D66:O66"/>
    <mergeCell ref="P66:R66"/>
    <mergeCell ref="S66:T66"/>
    <mergeCell ref="BA66:BC66"/>
    <mergeCell ref="B64:C64"/>
    <mergeCell ref="D64:O64"/>
    <mergeCell ref="P64:R64"/>
    <mergeCell ref="S64:T64"/>
    <mergeCell ref="AY65:AZ65"/>
    <mergeCell ref="BA65:BC65"/>
    <mergeCell ref="AE64:AF64"/>
    <mergeCell ref="AG64:AR64"/>
    <mergeCell ref="AE65:AF65"/>
    <mergeCell ref="B62:C62"/>
    <mergeCell ref="B66:C66"/>
    <mergeCell ref="AE20:AF20"/>
    <mergeCell ref="AY66:AZ66"/>
    <mergeCell ref="AV66:AW66"/>
    <mergeCell ref="AS66:AU66"/>
    <mergeCell ref="AE66:AF66"/>
    <mergeCell ref="AG66:AR66"/>
    <mergeCell ref="X62:Z62"/>
    <mergeCell ref="B63:C63"/>
    <mergeCell ref="B65:C65"/>
    <mergeCell ref="D65:O65"/>
    <mergeCell ref="X65:Z65"/>
    <mergeCell ref="P63:R63"/>
    <mergeCell ref="S63:T63"/>
    <mergeCell ref="V63:W63"/>
    <mergeCell ref="X63:Z63"/>
    <mergeCell ref="D63:O63"/>
    <mergeCell ref="AW45:AX45"/>
    <mergeCell ref="AZ45:BA45"/>
    <mergeCell ref="BB45:BC45"/>
    <mergeCell ref="D45:F45"/>
    <mergeCell ref="G45:I45"/>
    <mergeCell ref="J45:N45"/>
    <mergeCell ref="O45:AD45"/>
    <mergeCell ref="A2:AP2"/>
    <mergeCell ref="A3:AP3"/>
    <mergeCell ref="A4:AP4"/>
    <mergeCell ref="AF45:AV45"/>
    <mergeCell ref="B20:C20"/>
    <mergeCell ref="AF44:AV44"/>
    <mergeCell ref="AF43:AV43"/>
    <mergeCell ref="AF42:AV42"/>
    <mergeCell ref="AF41:AV41"/>
    <mergeCell ref="AF40:AV40"/>
    <mergeCell ref="BB46:BC46"/>
    <mergeCell ref="B67:C67"/>
    <mergeCell ref="D67:O67"/>
    <mergeCell ref="P67:R67"/>
    <mergeCell ref="S67:T67"/>
    <mergeCell ref="V67:W67"/>
    <mergeCell ref="X67:Z67"/>
    <mergeCell ref="AE67:AF67"/>
    <mergeCell ref="AG67:AR67"/>
    <mergeCell ref="V66:W66"/>
    <mergeCell ref="O46:AD46"/>
    <mergeCell ref="AF46:AV46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AY67:AZ67"/>
    <mergeCell ref="BA67:BC67"/>
    <mergeCell ref="AF55:AV55"/>
    <mergeCell ref="AW55:AX55"/>
    <mergeCell ref="AZ55:BA55"/>
    <mergeCell ref="X66:Z66"/>
    <mergeCell ref="V64:W64"/>
    <mergeCell ref="X64:Z64"/>
    <mergeCell ref="AS67:AU67"/>
    <mergeCell ref="M116:AV116"/>
    <mergeCell ref="M114:AV114"/>
    <mergeCell ref="U71:V71"/>
    <mergeCell ref="AF110:AV110"/>
    <mergeCell ref="O106:AD106"/>
    <mergeCell ref="AF106:AV106"/>
    <mergeCell ref="AF79:AV79"/>
    <mergeCell ref="D93:N93"/>
    <mergeCell ref="O93:AV93"/>
    <mergeCell ref="AW93:BA93"/>
    <mergeCell ref="X71:AB71"/>
    <mergeCell ref="AL71:AP71"/>
    <mergeCell ref="AW77:BA77"/>
    <mergeCell ref="AW85:BA85"/>
    <mergeCell ref="AW89:BA89"/>
    <mergeCell ref="AF75:AV75"/>
    <mergeCell ref="BB93:BC93"/>
    <mergeCell ref="B94:C95"/>
    <mergeCell ref="O94:AD94"/>
    <mergeCell ref="AF94:AV94"/>
    <mergeCell ref="AW94:AX95"/>
    <mergeCell ref="AY94:AY95"/>
    <mergeCell ref="AZ94:BA95"/>
    <mergeCell ref="BB94:BC95"/>
    <mergeCell ref="O95:AD95"/>
    <mergeCell ref="B93:C93"/>
    <mergeCell ref="AF95:AV95"/>
    <mergeCell ref="B97:C97"/>
    <mergeCell ref="D97:N97"/>
    <mergeCell ref="O97:AV97"/>
    <mergeCell ref="F94:N95"/>
    <mergeCell ref="AW97:BA97"/>
    <mergeCell ref="BB97:BC97"/>
    <mergeCell ref="B98:C99"/>
    <mergeCell ref="O98:AD98"/>
    <mergeCell ref="AF98:AV98"/>
    <mergeCell ref="AW98:AX99"/>
    <mergeCell ref="AY98:AY99"/>
    <mergeCell ref="AZ98:BA99"/>
    <mergeCell ref="BB98:BC99"/>
    <mergeCell ref="O99:AD99"/>
    <mergeCell ref="AF99:AV99"/>
    <mergeCell ref="B85:C85"/>
    <mergeCell ref="D85:N85"/>
    <mergeCell ref="O85:AV85"/>
    <mergeCell ref="O87:AD87"/>
    <mergeCell ref="AF87:AV87"/>
    <mergeCell ref="B89:C89"/>
    <mergeCell ref="D89:N89"/>
    <mergeCell ref="O89:AV89"/>
    <mergeCell ref="F90:N91"/>
    <mergeCell ref="BB85:BC85"/>
    <mergeCell ref="B86:C87"/>
    <mergeCell ref="O86:AD86"/>
    <mergeCell ref="AF86:AV86"/>
    <mergeCell ref="AW86:AX87"/>
    <mergeCell ref="AY86:AY87"/>
    <mergeCell ref="AZ86:BA87"/>
    <mergeCell ref="BB86:BC87"/>
    <mergeCell ref="F86:N87"/>
    <mergeCell ref="BB89:BC89"/>
    <mergeCell ref="B90:C91"/>
    <mergeCell ref="O90:AD90"/>
    <mergeCell ref="AF90:AV90"/>
    <mergeCell ref="AW90:AX91"/>
    <mergeCell ref="AY90:AY91"/>
    <mergeCell ref="AZ90:BA91"/>
    <mergeCell ref="BB90:BC91"/>
    <mergeCell ref="O91:AD91"/>
    <mergeCell ref="AF91:AV91"/>
    <mergeCell ref="H82:L82"/>
    <mergeCell ref="U82:V82"/>
    <mergeCell ref="X82:AB82"/>
    <mergeCell ref="AL82:AP82"/>
    <mergeCell ref="H101:L101"/>
    <mergeCell ref="U101:V101"/>
    <mergeCell ref="X101:AB101"/>
    <mergeCell ref="AL101:AP101"/>
    <mergeCell ref="I118:K118"/>
    <mergeCell ref="M118:AV118"/>
    <mergeCell ref="I119:K119"/>
    <mergeCell ref="M119:AV119"/>
    <mergeCell ref="I120:K120"/>
    <mergeCell ref="M120:AV120"/>
    <mergeCell ref="I121:K121"/>
    <mergeCell ref="M121:AV121"/>
    <mergeCell ref="I122:K122"/>
    <mergeCell ref="M122:AV122"/>
    <mergeCell ref="I123:K123"/>
    <mergeCell ref="M123:AV123"/>
    <mergeCell ref="I124:K124"/>
    <mergeCell ref="M124:AV124"/>
    <mergeCell ref="I125:K125"/>
    <mergeCell ref="M125:AV125"/>
    <mergeCell ref="BY25:BY31"/>
    <mergeCell ref="BU25:BU31"/>
    <mergeCell ref="BV25:BV31"/>
    <mergeCell ref="BW25:BW31"/>
    <mergeCell ref="BX25:BX31"/>
    <mergeCell ref="F98:N99"/>
    <mergeCell ref="F105:N106"/>
    <mergeCell ref="F109:N110"/>
    <mergeCell ref="D78:E79"/>
    <mergeCell ref="D86:E87"/>
    <mergeCell ref="D90:E91"/>
    <mergeCell ref="D94:E95"/>
    <mergeCell ref="D98:E99"/>
    <mergeCell ref="D105:E106"/>
    <mergeCell ref="D109:E110"/>
  </mergeCells>
  <dataValidations count="1">
    <dataValidation type="list" allowBlank="1" showInputMessage="1" showErrorMessage="1" sqref="V59">
      <formula1>$BM$25:$BM$26</formula1>
    </dataValidation>
  </dataValidations>
  <printOptions/>
  <pageMargins left="0.92" right="0.3937007874015748" top="0.3937007874015748" bottom="0.3937007874015748" header="0" footer="0"/>
  <pageSetup horizontalDpi="600" verticalDpi="600" orientation="portrait" paperSize="9" scale="90" r:id="rId2"/>
  <rowBreaks count="2" manualBreakCount="2">
    <brk id="55" max="55" man="1"/>
    <brk id="111" max="255" man="1"/>
  </rowBreaks>
  <colBreaks count="1" manualBreakCount="1">
    <brk id="56" max="9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17"/>
  <sheetViews>
    <sheetView workbookViewId="0" topLeftCell="A1">
      <selection activeCell="D42" sqref="D42"/>
    </sheetView>
  </sheetViews>
  <sheetFormatPr defaultColWidth="11.421875" defaultRowHeight="12.75"/>
  <cols>
    <col min="1" max="1" width="4.8515625" style="0" customWidth="1"/>
    <col min="2" max="2" width="10.421875" style="13" customWidth="1"/>
    <col min="3" max="3" width="4.140625" style="14" customWidth="1"/>
    <col min="4" max="4" width="24.7109375" style="15" customWidth="1"/>
    <col min="5" max="5" width="4.28125" style="16" customWidth="1"/>
    <col min="6" max="7" width="19.28125" style="0" bestFit="1" customWidth="1"/>
    <col min="8" max="8" width="11.421875" style="17" customWidth="1"/>
    <col min="9" max="9" width="25.140625" style="17" customWidth="1"/>
    <col min="10" max="10" width="6.28125" style="17" customWidth="1"/>
    <col min="11" max="11" width="6.57421875" style="17" customWidth="1"/>
    <col min="12" max="12" width="6.8515625" style="17" customWidth="1"/>
    <col min="13" max="13" width="6.421875" style="17" customWidth="1"/>
    <col min="14" max="14" width="7.28125" style="17" customWidth="1"/>
    <col min="15" max="15" width="6.57421875" style="17" customWidth="1"/>
  </cols>
  <sheetData>
    <row r="3" spans="10:15" ht="12.75">
      <c r="J3" s="18"/>
      <c r="K3" s="18"/>
      <c r="L3" s="18"/>
      <c r="M3" s="18"/>
      <c r="N3" s="18"/>
      <c r="O3" s="18"/>
    </row>
    <row r="4" spans="1:15" ht="12.75">
      <c r="A4" s="4">
        <v>1</v>
      </c>
      <c r="B4" s="5">
        <v>0.3958333333333333</v>
      </c>
      <c r="C4" s="6" t="s">
        <v>16</v>
      </c>
      <c r="D4" s="7" t="s">
        <v>64</v>
      </c>
      <c r="E4" s="4" t="s">
        <v>20</v>
      </c>
      <c r="F4" s="7" t="s">
        <v>65</v>
      </c>
      <c r="I4" s="19"/>
      <c r="J4" s="18"/>
      <c r="K4" s="18"/>
      <c r="L4" s="18"/>
      <c r="M4" s="18"/>
      <c r="N4" s="18"/>
      <c r="O4" s="18"/>
    </row>
    <row r="5" spans="1:15" ht="12.75">
      <c r="A5" s="4">
        <v>2</v>
      </c>
      <c r="B5" s="5">
        <v>0.3958333333333333</v>
      </c>
      <c r="C5" s="6" t="s">
        <v>16</v>
      </c>
      <c r="D5" s="7" t="s">
        <v>66</v>
      </c>
      <c r="E5" s="4" t="s">
        <v>20</v>
      </c>
      <c r="F5" s="7" t="s">
        <v>67</v>
      </c>
      <c r="I5" s="19"/>
      <c r="J5" s="18"/>
      <c r="K5" s="18"/>
      <c r="L5" s="18"/>
      <c r="M5" s="18"/>
      <c r="N5" s="18"/>
      <c r="O5" s="18"/>
    </row>
    <row r="6" spans="1:15" ht="12.75">
      <c r="A6" s="8">
        <v>3</v>
      </c>
      <c r="B6" s="9">
        <v>0.40625</v>
      </c>
      <c r="C6" s="10" t="s">
        <v>22</v>
      </c>
      <c r="D6" s="11" t="s">
        <v>68</v>
      </c>
      <c r="E6" s="12" t="s">
        <v>20</v>
      </c>
      <c r="F6" s="11" t="s">
        <v>69</v>
      </c>
      <c r="I6" s="19"/>
      <c r="J6" s="18"/>
      <c r="K6" s="18"/>
      <c r="L6" s="18"/>
      <c r="M6" s="18"/>
      <c r="N6" s="18"/>
      <c r="O6" s="18"/>
    </row>
    <row r="7" spans="1:15" ht="12.75">
      <c r="A7" s="8">
        <v>4</v>
      </c>
      <c r="B7" s="9">
        <v>0.40625</v>
      </c>
      <c r="C7" s="10" t="s">
        <v>22</v>
      </c>
      <c r="D7" s="11" t="s">
        <v>70</v>
      </c>
      <c r="E7" s="12" t="s">
        <v>20</v>
      </c>
      <c r="F7" s="11" t="s">
        <v>71</v>
      </c>
      <c r="I7" s="19"/>
      <c r="J7" s="18"/>
      <c r="K7" s="18"/>
      <c r="L7" s="18"/>
      <c r="M7" s="18"/>
      <c r="N7" s="18"/>
      <c r="O7" s="18"/>
    </row>
    <row r="8" spans="1:15" ht="12.75">
      <c r="A8" s="8">
        <v>5</v>
      </c>
      <c r="B8" s="9">
        <v>0.4166666666666667</v>
      </c>
      <c r="C8" s="10" t="s">
        <v>22</v>
      </c>
      <c r="D8" s="11" t="s">
        <v>72</v>
      </c>
      <c r="E8" s="12" t="s">
        <v>20</v>
      </c>
      <c r="F8" s="11" t="s">
        <v>73</v>
      </c>
      <c r="I8" s="19"/>
      <c r="J8" s="18"/>
      <c r="K8" s="18"/>
      <c r="L8" s="18"/>
      <c r="M8" s="18"/>
      <c r="N8" s="18"/>
      <c r="O8" s="18"/>
    </row>
    <row r="9" spans="1:15" ht="12.75">
      <c r="A9" s="4">
        <v>6</v>
      </c>
      <c r="B9" s="5">
        <v>0.4166666666666667</v>
      </c>
      <c r="C9" s="6" t="s">
        <v>16</v>
      </c>
      <c r="D9" s="7" t="s">
        <v>74</v>
      </c>
      <c r="E9" s="4" t="s">
        <v>20</v>
      </c>
      <c r="F9" s="7" t="s">
        <v>75</v>
      </c>
      <c r="I9" s="19"/>
      <c r="J9" s="18"/>
      <c r="K9" s="18"/>
      <c r="L9" s="18"/>
      <c r="M9" s="18"/>
      <c r="N9" s="18"/>
      <c r="O9" s="18"/>
    </row>
    <row r="10" spans="1:6" ht="12.75">
      <c r="A10" s="4">
        <v>7</v>
      </c>
      <c r="B10" s="5">
        <v>0.4270833333333333</v>
      </c>
      <c r="C10" s="6" t="s">
        <v>16</v>
      </c>
      <c r="D10" s="7" t="s">
        <v>64</v>
      </c>
      <c r="E10" s="4" t="s">
        <v>20</v>
      </c>
      <c r="F10" s="7" t="s">
        <v>67</v>
      </c>
    </row>
    <row r="11" spans="1:6" ht="12.75">
      <c r="A11" s="10">
        <v>8</v>
      </c>
      <c r="B11" s="9">
        <v>0.4270833333333333</v>
      </c>
      <c r="C11" s="10" t="s">
        <v>22</v>
      </c>
      <c r="D11" s="11" t="s">
        <v>76</v>
      </c>
      <c r="E11" s="10" t="s">
        <v>20</v>
      </c>
      <c r="F11" s="11" t="s">
        <v>69</v>
      </c>
    </row>
    <row r="12" spans="1:6" ht="12.75">
      <c r="A12" s="8">
        <v>9</v>
      </c>
      <c r="B12" s="9">
        <v>0.4375</v>
      </c>
      <c r="C12" s="10" t="s">
        <v>22</v>
      </c>
      <c r="D12" s="11" t="s">
        <v>73</v>
      </c>
      <c r="E12" s="12" t="s">
        <v>20</v>
      </c>
      <c r="F12" s="11" t="s">
        <v>68</v>
      </c>
    </row>
    <row r="13" spans="1:6" ht="12.75">
      <c r="A13" s="8">
        <v>10</v>
      </c>
      <c r="B13" s="9">
        <v>0.4375</v>
      </c>
      <c r="C13" s="10" t="s">
        <v>22</v>
      </c>
      <c r="D13" s="11" t="s">
        <v>72</v>
      </c>
      <c r="E13" s="12" t="s">
        <v>20</v>
      </c>
      <c r="F13" s="11" t="s">
        <v>70</v>
      </c>
    </row>
    <row r="14" spans="1:6" ht="12.75">
      <c r="A14" s="4">
        <v>11</v>
      </c>
      <c r="B14" s="5">
        <v>0.4479166666666667</v>
      </c>
      <c r="C14" s="6" t="s">
        <v>16</v>
      </c>
      <c r="D14" s="7" t="s">
        <v>66</v>
      </c>
      <c r="E14" s="4" t="s">
        <v>20</v>
      </c>
      <c r="F14" s="7" t="s">
        <v>74</v>
      </c>
    </row>
    <row r="15" spans="1:6" ht="12.75">
      <c r="A15" s="4">
        <v>12</v>
      </c>
      <c r="B15" s="5">
        <v>0.4479166666666667</v>
      </c>
      <c r="C15" s="6" t="s">
        <v>16</v>
      </c>
      <c r="D15" s="7" t="s">
        <v>65</v>
      </c>
      <c r="E15" s="4" t="s">
        <v>20</v>
      </c>
      <c r="F15" s="7" t="s">
        <v>75</v>
      </c>
    </row>
    <row r="16" spans="1:6" ht="12.75">
      <c r="A16" s="8">
        <v>13</v>
      </c>
      <c r="B16" s="9">
        <v>0.4583333333333333</v>
      </c>
      <c r="C16" s="10" t="s">
        <v>22</v>
      </c>
      <c r="D16" s="11" t="s">
        <v>69</v>
      </c>
      <c r="E16" s="12" t="s">
        <v>20</v>
      </c>
      <c r="F16" s="11" t="s">
        <v>70</v>
      </c>
    </row>
    <row r="17" spans="1:6" ht="12.75">
      <c r="A17" s="8">
        <v>14</v>
      </c>
      <c r="B17" s="9">
        <v>0.4583333333333333</v>
      </c>
      <c r="C17" s="10" t="s">
        <v>22</v>
      </c>
      <c r="D17" s="11" t="s">
        <v>73</v>
      </c>
      <c r="E17" s="12" t="s">
        <v>20</v>
      </c>
      <c r="F17" s="11" t="s">
        <v>71</v>
      </c>
    </row>
    <row r="18" spans="1:6" ht="12.75">
      <c r="A18" s="10">
        <v>15</v>
      </c>
      <c r="B18" s="9">
        <v>0.46875</v>
      </c>
      <c r="C18" s="10" t="s">
        <v>22</v>
      </c>
      <c r="D18" s="11" t="s">
        <v>76</v>
      </c>
      <c r="E18" s="10" t="s">
        <v>20</v>
      </c>
      <c r="F18" s="11" t="s">
        <v>68</v>
      </c>
    </row>
    <row r="19" spans="1:6" ht="12.75">
      <c r="A19" s="4">
        <v>16</v>
      </c>
      <c r="B19" s="5">
        <v>0.46875</v>
      </c>
      <c r="C19" s="6" t="s">
        <v>16</v>
      </c>
      <c r="D19" s="7" t="s">
        <v>64</v>
      </c>
      <c r="E19" s="4" t="s">
        <v>20</v>
      </c>
      <c r="F19" s="7" t="s">
        <v>74</v>
      </c>
    </row>
    <row r="20" spans="1:6" ht="12.75">
      <c r="A20" s="4">
        <v>17</v>
      </c>
      <c r="B20" s="5">
        <v>0.4791666666666667</v>
      </c>
      <c r="C20" s="6" t="s">
        <v>16</v>
      </c>
      <c r="D20" s="7" t="s">
        <v>75</v>
      </c>
      <c r="E20" s="4" t="s">
        <v>20</v>
      </c>
      <c r="F20" s="7" t="s">
        <v>66</v>
      </c>
    </row>
    <row r="21" spans="1:6" ht="12.75">
      <c r="A21" s="8">
        <v>18</v>
      </c>
      <c r="B21" s="9">
        <v>0.4791666666666667</v>
      </c>
      <c r="C21" s="10" t="s">
        <v>22</v>
      </c>
      <c r="D21" s="11" t="s">
        <v>70</v>
      </c>
      <c r="E21" s="12" t="s">
        <v>20</v>
      </c>
      <c r="F21" s="11" t="s">
        <v>73</v>
      </c>
    </row>
    <row r="22" spans="1:6" ht="12.75">
      <c r="A22" s="8">
        <v>19</v>
      </c>
      <c r="B22" s="9">
        <v>0.4895833333333333</v>
      </c>
      <c r="C22" s="10" t="s">
        <v>22</v>
      </c>
      <c r="D22" s="11" t="s">
        <v>72</v>
      </c>
      <c r="E22" s="12" t="s">
        <v>20</v>
      </c>
      <c r="F22" s="11" t="s">
        <v>69</v>
      </c>
    </row>
    <row r="23" spans="1:6" ht="12.75">
      <c r="A23" s="10">
        <v>20</v>
      </c>
      <c r="B23" s="9">
        <v>0.4895833333333333</v>
      </c>
      <c r="C23" s="10" t="s">
        <v>22</v>
      </c>
      <c r="D23" s="11" t="s">
        <v>71</v>
      </c>
      <c r="E23" s="10" t="s">
        <v>20</v>
      </c>
      <c r="F23" s="11" t="s">
        <v>76</v>
      </c>
    </row>
    <row r="24" spans="1:6" ht="12.75">
      <c r="A24" s="4">
        <v>21</v>
      </c>
      <c r="B24" s="5">
        <v>0.5</v>
      </c>
      <c r="C24" s="6" t="s">
        <v>16</v>
      </c>
      <c r="D24" s="7" t="s">
        <v>66</v>
      </c>
      <c r="E24" s="4" t="s">
        <v>20</v>
      </c>
      <c r="F24" s="7" t="s">
        <v>64</v>
      </c>
    </row>
    <row r="25" spans="1:6" ht="12.75">
      <c r="A25" s="4">
        <v>22</v>
      </c>
      <c r="B25" s="5">
        <v>0.5</v>
      </c>
      <c r="C25" s="6" t="s">
        <v>16</v>
      </c>
      <c r="D25" s="7" t="s">
        <v>67</v>
      </c>
      <c r="E25" s="4" t="s">
        <v>20</v>
      </c>
      <c r="F25" s="7" t="s">
        <v>65</v>
      </c>
    </row>
    <row r="26" spans="1:6" ht="12.75">
      <c r="A26" s="8">
        <v>23</v>
      </c>
      <c r="B26" s="9">
        <v>0.5104166666666666</v>
      </c>
      <c r="C26" s="10" t="s">
        <v>22</v>
      </c>
      <c r="D26" s="11" t="s">
        <v>72</v>
      </c>
      <c r="E26" s="12" t="s">
        <v>20</v>
      </c>
      <c r="F26" s="11" t="s">
        <v>71</v>
      </c>
    </row>
    <row r="27" spans="1:6" ht="12.75">
      <c r="A27" s="10">
        <v>24</v>
      </c>
      <c r="B27" s="9">
        <v>0.5104166666666666</v>
      </c>
      <c r="C27" s="10" t="s">
        <v>22</v>
      </c>
      <c r="D27" s="11" t="s">
        <v>73</v>
      </c>
      <c r="E27" s="10" t="s">
        <v>20</v>
      </c>
      <c r="F27" s="11" t="s">
        <v>76</v>
      </c>
    </row>
    <row r="28" spans="1:6" ht="12.75">
      <c r="A28" s="8">
        <v>25</v>
      </c>
      <c r="B28" s="9">
        <v>0.5208333333333334</v>
      </c>
      <c r="C28" s="10" t="s">
        <v>22</v>
      </c>
      <c r="D28" s="11" t="s">
        <v>68</v>
      </c>
      <c r="E28" s="12" t="s">
        <v>20</v>
      </c>
      <c r="F28" s="11" t="s">
        <v>70</v>
      </c>
    </row>
    <row r="29" spans="1:6" ht="12.75">
      <c r="A29" s="4">
        <v>26</v>
      </c>
      <c r="B29" s="5">
        <v>0.5208333333333334</v>
      </c>
      <c r="C29" s="6" t="s">
        <v>16</v>
      </c>
      <c r="D29" s="7" t="s">
        <v>65</v>
      </c>
      <c r="E29" s="4" t="s">
        <v>20</v>
      </c>
      <c r="F29" s="7" t="s">
        <v>74</v>
      </c>
    </row>
    <row r="30" spans="1:6" ht="12.75">
      <c r="A30" s="4">
        <v>27</v>
      </c>
      <c r="B30" s="5">
        <v>0.53125</v>
      </c>
      <c r="C30" s="6" t="s">
        <v>16</v>
      </c>
      <c r="D30" s="7" t="s">
        <v>67</v>
      </c>
      <c r="E30" s="4" t="s">
        <v>20</v>
      </c>
      <c r="F30" s="7" t="s">
        <v>75</v>
      </c>
    </row>
    <row r="31" spans="1:6" ht="12.75">
      <c r="A31" s="8">
        <v>28</v>
      </c>
      <c r="B31" s="9">
        <v>0.53125</v>
      </c>
      <c r="C31" s="10" t="s">
        <v>22</v>
      </c>
      <c r="D31" s="11" t="s">
        <v>69</v>
      </c>
      <c r="E31" s="12" t="s">
        <v>20</v>
      </c>
      <c r="F31" s="11" t="s">
        <v>71</v>
      </c>
    </row>
    <row r="32" spans="1:6" ht="12.75">
      <c r="A32" s="10">
        <v>29</v>
      </c>
      <c r="B32" s="9">
        <v>0.5416666666666666</v>
      </c>
      <c r="C32" s="10" t="s">
        <v>22</v>
      </c>
      <c r="D32" s="11" t="s">
        <v>70</v>
      </c>
      <c r="E32" s="10" t="s">
        <v>20</v>
      </c>
      <c r="F32" s="11" t="s">
        <v>76</v>
      </c>
    </row>
    <row r="33" spans="1:6" ht="12.75">
      <c r="A33" s="8">
        <v>30</v>
      </c>
      <c r="B33" s="9">
        <v>0.5416666666666666</v>
      </c>
      <c r="C33" s="10" t="s">
        <v>22</v>
      </c>
      <c r="D33" s="11" t="s">
        <v>68</v>
      </c>
      <c r="E33" s="12" t="s">
        <v>20</v>
      </c>
      <c r="F33" s="11" t="s">
        <v>72</v>
      </c>
    </row>
    <row r="34" spans="1:6" ht="12.75">
      <c r="A34" s="4">
        <v>31</v>
      </c>
      <c r="B34" s="5">
        <v>0.5520833333333334</v>
      </c>
      <c r="C34" s="6" t="s">
        <v>16</v>
      </c>
      <c r="D34" s="7" t="s">
        <v>65</v>
      </c>
      <c r="E34" s="4" t="s">
        <v>20</v>
      </c>
      <c r="F34" s="7" t="s">
        <v>66</v>
      </c>
    </row>
    <row r="35" spans="1:6" ht="12.75">
      <c r="A35" s="4">
        <v>32</v>
      </c>
      <c r="B35" s="5">
        <v>0.5520833333333334</v>
      </c>
      <c r="C35" s="6" t="s">
        <v>16</v>
      </c>
      <c r="D35" s="7" t="s">
        <v>75</v>
      </c>
      <c r="E35" s="4" t="s">
        <v>20</v>
      </c>
      <c r="F35" s="7" t="s">
        <v>64</v>
      </c>
    </row>
    <row r="36" spans="1:6" ht="12.75">
      <c r="A36" s="4">
        <v>33</v>
      </c>
      <c r="B36" s="5">
        <v>0.5625</v>
      </c>
      <c r="C36" s="6" t="s">
        <v>16</v>
      </c>
      <c r="D36" s="7" t="s">
        <v>67</v>
      </c>
      <c r="E36" s="4" t="s">
        <v>20</v>
      </c>
      <c r="F36" s="7" t="s">
        <v>74</v>
      </c>
    </row>
    <row r="37" spans="1:6" ht="12.75">
      <c r="A37" s="8">
        <v>34</v>
      </c>
      <c r="B37" s="9">
        <v>0.5625</v>
      </c>
      <c r="C37" s="10" t="s">
        <v>22</v>
      </c>
      <c r="D37" s="11" t="s">
        <v>69</v>
      </c>
      <c r="E37" s="12" t="s">
        <v>20</v>
      </c>
      <c r="F37" s="11" t="s">
        <v>73</v>
      </c>
    </row>
    <row r="38" spans="1:6" ht="12.75">
      <c r="A38" s="10">
        <v>35</v>
      </c>
      <c r="B38" s="9">
        <v>0.5729166666666666</v>
      </c>
      <c r="C38" s="10" t="s">
        <v>22</v>
      </c>
      <c r="D38" s="11" t="s">
        <v>76</v>
      </c>
      <c r="E38" s="10" t="s">
        <v>20</v>
      </c>
      <c r="F38" s="11" t="s">
        <v>72</v>
      </c>
    </row>
    <row r="39" spans="1:6" ht="12.75">
      <c r="A39" s="8">
        <v>36</v>
      </c>
      <c r="B39" s="9">
        <v>0.5729166666666666</v>
      </c>
      <c r="C39" s="10" t="s">
        <v>22</v>
      </c>
      <c r="D39" s="11" t="s">
        <v>71</v>
      </c>
      <c r="E39" s="12" t="s">
        <v>20</v>
      </c>
      <c r="F39" s="11" t="s">
        <v>68</v>
      </c>
    </row>
    <row r="42" ht="12.75">
      <c r="A42" t="s">
        <v>80</v>
      </c>
    </row>
    <row r="44" spans="1:6" ht="12.75">
      <c r="A44" s="3" t="s">
        <v>12</v>
      </c>
      <c r="B44" s="3"/>
      <c r="C44" s="20"/>
      <c r="D44" s="21"/>
      <c r="E44" s="22" t="s">
        <v>13</v>
      </c>
      <c r="F44" s="3"/>
    </row>
    <row r="46" spans="1:5" ht="12.75">
      <c r="A46" s="16">
        <v>1</v>
      </c>
      <c r="E46" s="16">
        <v>1</v>
      </c>
    </row>
    <row r="47" spans="1:5" ht="12.75">
      <c r="A47" s="16">
        <v>2</v>
      </c>
      <c r="E47" s="16">
        <v>2</v>
      </c>
    </row>
    <row r="48" spans="1:5" ht="12.75">
      <c r="A48" s="16">
        <v>3</v>
      </c>
      <c r="E48" s="16">
        <v>3</v>
      </c>
    </row>
    <row r="49" spans="1:5" ht="12.75">
      <c r="A49" s="16">
        <v>4</v>
      </c>
      <c r="E49" s="16">
        <v>4</v>
      </c>
    </row>
    <row r="50" spans="1:5" ht="12.75">
      <c r="A50" s="16">
        <v>5</v>
      </c>
      <c r="E50" s="16">
        <v>5</v>
      </c>
    </row>
    <row r="51" spans="1:5" ht="12.75">
      <c r="A51" s="16">
        <v>6</v>
      </c>
      <c r="E51" s="16">
        <v>6</v>
      </c>
    </row>
    <row r="52" ht="12.75">
      <c r="E52" s="16">
        <v>7</v>
      </c>
    </row>
    <row r="57" ht="12.75">
      <c r="A57" t="s">
        <v>81</v>
      </c>
    </row>
    <row r="59" ht="12.75">
      <c r="A59" t="s">
        <v>82</v>
      </c>
    </row>
    <row r="61" ht="12.75">
      <c r="A61" t="s">
        <v>83</v>
      </c>
    </row>
    <row r="62" ht="12.75">
      <c r="A62" t="s">
        <v>84</v>
      </c>
    </row>
    <row r="63" ht="12.75">
      <c r="A63" t="s">
        <v>85</v>
      </c>
    </row>
    <row r="66" ht="12.75">
      <c r="A66" s="3" t="s">
        <v>86</v>
      </c>
    </row>
    <row r="69" spans="1:7" ht="12.75">
      <c r="A69" s="23">
        <v>0.59375</v>
      </c>
      <c r="B69" s="24" t="s">
        <v>87</v>
      </c>
      <c r="C69" s="25"/>
      <c r="D69" s="26"/>
      <c r="E69" s="27"/>
      <c r="F69" s="28"/>
      <c r="G69" s="28"/>
    </row>
    <row r="70" spans="1:7" ht="12.75">
      <c r="A70" s="29" t="s">
        <v>88</v>
      </c>
      <c r="B70" s="26"/>
      <c r="C70" s="25"/>
      <c r="D70" s="26"/>
      <c r="E70" s="27"/>
      <c r="F70" s="28"/>
      <c r="G70" s="28"/>
    </row>
    <row r="71" spans="1:7" ht="12.75">
      <c r="A71" s="28"/>
      <c r="B71" s="30"/>
      <c r="C71" s="31"/>
      <c r="D71" s="30"/>
      <c r="E71" s="32"/>
      <c r="F71" s="33"/>
      <c r="G71" s="33"/>
    </row>
    <row r="72" spans="1:7" ht="12.75">
      <c r="A72" s="28"/>
      <c r="B72" s="26" t="s">
        <v>89</v>
      </c>
      <c r="C72" s="25"/>
      <c r="D72" s="26"/>
      <c r="E72" s="27"/>
      <c r="F72" s="28" t="s">
        <v>90</v>
      </c>
      <c r="G72" s="28"/>
    </row>
    <row r="73" ht="12.75">
      <c r="A73" s="34"/>
    </row>
    <row r="74" ht="12.75">
      <c r="A74" s="34"/>
    </row>
    <row r="75" spans="1:7" ht="12.75">
      <c r="A75" s="23">
        <v>0.6041666666666666</v>
      </c>
      <c r="B75" s="24" t="s">
        <v>91</v>
      </c>
      <c r="C75" s="25"/>
      <c r="D75" s="26"/>
      <c r="E75" s="27"/>
      <c r="F75" s="28"/>
      <c r="G75" s="28"/>
    </row>
    <row r="76" spans="1:7" ht="12.75">
      <c r="A76" s="29" t="s">
        <v>92</v>
      </c>
      <c r="B76" s="26"/>
      <c r="C76" s="25"/>
      <c r="D76" s="26"/>
      <c r="E76" s="27"/>
      <c r="F76" s="28"/>
      <c r="G76" s="28"/>
    </row>
    <row r="77" spans="1:7" ht="12.75">
      <c r="A77" s="28"/>
      <c r="B77" s="30"/>
      <c r="C77" s="31"/>
      <c r="D77" s="30"/>
      <c r="E77" s="32"/>
      <c r="F77" s="33"/>
      <c r="G77" s="33"/>
    </row>
    <row r="78" spans="1:7" ht="12.75">
      <c r="A78" s="28"/>
      <c r="B78" s="26" t="s">
        <v>31</v>
      </c>
      <c r="C78" s="25"/>
      <c r="D78" s="26"/>
      <c r="E78" s="27"/>
      <c r="F78" s="28" t="s">
        <v>93</v>
      </c>
      <c r="G78" s="28"/>
    </row>
    <row r="79" spans="1:7" ht="12.75">
      <c r="A79" s="28"/>
      <c r="B79" s="26"/>
      <c r="C79" s="25"/>
      <c r="D79" s="26"/>
      <c r="E79" s="27"/>
      <c r="F79" s="28"/>
      <c r="G79" s="28"/>
    </row>
    <row r="80" spans="1:7" ht="12.75">
      <c r="A80" s="23">
        <v>0.6041666666666666</v>
      </c>
      <c r="B80" s="24" t="s">
        <v>94</v>
      </c>
      <c r="C80" s="25"/>
      <c r="D80" s="26"/>
      <c r="E80" s="27"/>
      <c r="F80" s="28"/>
      <c r="G80" s="28"/>
    </row>
    <row r="81" spans="1:7" ht="12.75">
      <c r="A81" s="29" t="s">
        <v>92</v>
      </c>
      <c r="B81" s="26"/>
      <c r="C81" s="25"/>
      <c r="D81" s="26"/>
      <c r="E81" s="27"/>
      <c r="F81" s="28"/>
      <c r="G81" s="28"/>
    </row>
    <row r="82" spans="1:7" ht="12.75">
      <c r="A82" s="28"/>
      <c r="B82" s="30"/>
      <c r="C82" s="31"/>
      <c r="D82" s="30"/>
      <c r="E82" s="32"/>
      <c r="F82" s="33"/>
      <c r="G82" s="33"/>
    </row>
    <row r="83" spans="1:7" ht="12.75">
      <c r="A83" s="28"/>
      <c r="B83" s="26" t="s">
        <v>30</v>
      </c>
      <c r="C83" s="25"/>
      <c r="D83" s="26"/>
      <c r="E83" s="27"/>
      <c r="F83" s="28" t="s">
        <v>95</v>
      </c>
      <c r="G83" s="28"/>
    </row>
    <row r="84" ht="12.75">
      <c r="A84" s="34"/>
    </row>
    <row r="85" ht="12.75">
      <c r="A85" s="34"/>
    </row>
    <row r="86" spans="1:7" ht="12.75">
      <c r="A86" s="23">
        <v>0.6215277777777778</v>
      </c>
      <c r="B86" s="24" t="s">
        <v>55</v>
      </c>
      <c r="C86" s="25"/>
      <c r="D86" s="26"/>
      <c r="E86" s="27"/>
      <c r="F86" s="28"/>
      <c r="G86" s="28"/>
    </row>
    <row r="87" spans="1:7" ht="12.75">
      <c r="A87" s="29" t="s">
        <v>88</v>
      </c>
      <c r="B87" s="26"/>
      <c r="C87" s="25"/>
      <c r="D87" s="26"/>
      <c r="E87" s="27"/>
      <c r="F87" s="28"/>
      <c r="G87" s="28"/>
    </row>
    <row r="88" spans="1:7" ht="12.75">
      <c r="A88" s="28"/>
      <c r="B88" s="30"/>
      <c r="C88" s="31"/>
      <c r="D88" s="30"/>
      <c r="E88" s="32"/>
      <c r="F88" s="33"/>
      <c r="G88" s="33"/>
    </row>
    <row r="89" spans="1:7" ht="12.75">
      <c r="A89" s="28"/>
      <c r="B89" s="26" t="s">
        <v>96</v>
      </c>
      <c r="C89" s="25"/>
      <c r="D89" s="26"/>
      <c r="E89" s="27"/>
      <c r="F89" s="28" t="s">
        <v>97</v>
      </c>
      <c r="G89" s="28"/>
    </row>
    <row r="90" spans="1:7" ht="12.75">
      <c r="A90" s="29"/>
      <c r="B90" s="26"/>
      <c r="C90" s="25"/>
      <c r="D90" s="26"/>
      <c r="E90" s="27"/>
      <c r="F90" s="28"/>
      <c r="G90" s="28"/>
    </row>
    <row r="91" spans="1:7" ht="12.75">
      <c r="A91" s="28"/>
      <c r="B91" s="26"/>
      <c r="C91" s="25"/>
      <c r="D91" s="26"/>
      <c r="E91" s="27"/>
      <c r="F91" s="28"/>
      <c r="G91" s="28"/>
    </row>
    <row r="92" spans="1:7" ht="12.75">
      <c r="A92" s="23">
        <v>0.6215277777777778</v>
      </c>
      <c r="B92" s="24" t="s">
        <v>56</v>
      </c>
      <c r="C92" s="25"/>
      <c r="D92" s="26"/>
      <c r="E92" s="27"/>
      <c r="F92" s="28"/>
      <c r="G92" s="28"/>
    </row>
    <row r="93" spans="1:7" ht="12.75">
      <c r="A93" s="29" t="s">
        <v>88</v>
      </c>
      <c r="B93" s="26"/>
      <c r="C93" s="25"/>
      <c r="D93" s="26"/>
      <c r="E93" s="27"/>
      <c r="F93" s="28"/>
      <c r="G93" s="28"/>
    </row>
    <row r="94" spans="1:7" ht="12.75">
      <c r="A94" s="28"/>
      <c r="B94" s="30"/>
      <c r="C94" s="31"/>
      <c r="D94" s="30"/>
      <c r="E94" s="32"/>
      <c r="F94" s="33"/>
      <c r="G94" s="33"/>
    </row>
    <row r="95" spans="1:7" ht="12.75">
      <c r="A95" s="28"/>
      <c r="B95" s="26" t="s">
        <v>98</v>
      </c>
      <c r="C95" s="25"/>
      <c r="D95" s="26"/>
      <c r="E95" s="27"/>
      <c r="F95" s="28" t="s">
        <v>99</v>
      </c>
      <c r="G95" s="28"/>
    </row>
    <row r="98" spans="1:7" ht="12.75">
      <c r="A98" s="23">
        <v>0.6354166666666666</v>
      </c>
      <c r="B98" s="24" t="s">
        <v>87</v>
      </c>
      <c r="C98" s="25"/>
      <c r="D98" s="26"/>
      <c r="E98" s="27"/>
      <c r="F98" s="28"/>
      <c r="G98" s="28"/>
    </row>
    <row r="99" spans="1:7" ht="12.75">
      <c r="A99" s="29" t="s">
        <v>88</v>
      </c>
      <c r="B99" s="26"/>
      <c r="C99" s="25"/>
      <c r="D99" s="26"/>
      <c r="E99" s="27"/>
      <c r="F99" s="28"/>
      <c r="G99" s="28"/>
    </row>
    <row r="100" spans="1:7" ht="12.75">
      <c r="A100" s="28"/>
      <c r="B100" s="30"/>
      <c r="C100" s="31"/>
      <c r="D100" s="30"/>
      <c r="E100" s="32"/>
      <c r="F100" s="33"/>
      <c r="G100" s="33"/>
    </row>
    <row r="101" spans="1:7" ht="12.75">
      <c r="A101" s="28"/>
      <c r="B101" s="26" t="s">
        <v>89</v>
      </c>
      <c r="C101" s="25"/>
      <c r="D101" s="26"/>
      <c r="E101" s="27"/>
      <c r="F101" s="28" t="s">
        <v>100</v>
      </c>
      <c r="G101" s="28"/>
    </row>
    <row r="102" spans="1:7" ht="12.75">
      <c r="A102" s="28"/>
      <c r="B102" s="26"/>
      <c r="C102" s="25"/>
      <c r="D102" s="26"/>
      <c r="E102" s="27"/>
      <c r="F102" s="28"/>
      <c r="G102" s="28"/>
    </row>
    <row r="103" spans="1:7" ht="12.75">
      <c r="A103" s="35">
        <v>0.6354166666666666</v>
      </c>
      <c r="B103" s="24" t="s">
        <v>57</v>
      </c>
      <c r="C103" s="36"/>
      <c r="D103" s="24"/>
      <c r="E103" s="27"/>
      <c r="F103" s="28"/>
      <c r="G103" s="28"/>
    </row>
    <row r="104" spans="1:7" ht="12.75">
      <c r="A104" s="37" t="s">
        <v>88</v>
      </c>
      <c r="B104" s="26"/>
      <c r="C104" s="25"/>
      <c r="D104" s="26"/>
      <c r="E104" s="27"/>
      <c r="F104" s="28"/>
      <c r="G104" s="28"/>
    </row>
    <row r="105" spans="1:7" ht="12.75">
      <c r="A105" s="28"/>
      <c r="B105" s="30"/>
      <c r="C105" s="31"/>
      <c r="D105" s="30"/>
      <c r="E105" s="32"/>
      <c r="F105" s="33"/>
      <c r="G105" s="33"/>
    </row>
    <row r="106" spans="1:7" ht="12.75">
      <c r="A106" s="28"/>
      <c r="B106" s="26" t="s">
        <v>101</v>
      </c>
      <c r="C106" s="25"/>
      <c r="D106" s="26"/>
      <c r="E106" s="27"/>
      <c r="F106" s="28" t="s">
        <v>102</v>
      </c>
      <c r="G106" s="28"/>
    </row>
    <row r="109" spans="1:7" ht="12.75">
      <c r="A109" s="35">
        <v>0.6458333333333334</v>
      </c>
      <c r="B109" s="24" t="s">
        <v>34</v>
      </c>
      <c r="C109" s="36"/>
      <c r="D109" s="24"/>
      <c r="E109" s="27"/>
      <c r="F109" s="28"/>
      <c r="G109" s="28"/>
    </row>
    <row r="110" spans="1:7" ht="12.75">
      <c r="A110" s="37" t="s">
        <v>88</v>
      </c>
      <c r="B110" s="26"/>
      <c r="C110" s="25"/>
      <c r="D110" s="26"/>
      <c r="E110" s="27"/>
      <c r="F110" s="28"/>
      <c r="G110" s="28"/>
    </row>
    <row r="111" spans="1:7" ht="12.75">
      <c r="A111" s="28"/>
      <c r="B111" s="30"/>
      <c r="C111" s="31"/>
      <c r="D111" s="30"/>
      <c r="E111" s="32"/>
      <c r="F111" s="33"/>
      <c r="G111" s="33"/>
    </row>
    <row r="112" spans="1:7" ht="12.75">
      <c r="A112" s="28"/>
      <c r="B112" s="26" t="s">
        <v>103</v>
      </c>
      <c r="C112" s="25"/>
      <c r="D112" s="26"/>
      <c r="E112" s="27"/>
      <c r="F112" s="28" t="s">
        <v>104</v>
      </c>
      <c r="G112" s="28"/>
    </row>
    <row r="113" ht="12.75">
      <c r="A113" s="38"/>
    </row>
    <row r="114" spans="1:7" ht="12.75">
      <c r="A114" s="35">
        <v>0.6666666666666666</v>
      </c>
      <c r="B114" s="24" t="s">
        <v>105</v>
      </c>
      <c r="C114" s="25"/>
      <c r="D114" s="26"/>
      <c r="E114" s="27"/>
      <c r="F114" s="28"/>
      <c r="G114" s="28"/>
    </row>
    <row r="115" spans="1:7" ht="12.75">
      <c r="A115" s="37" t="s">
        <v>92</v>
      </c>
      <c r="B115" s="26"/>
      <c r="C115" s="25"/>
      <c r="D115" s="26"/>
      <c r="E115" s="27"/>
      <c r="F115" s="28"/>
      <c r="G115" s="28"/>
    </row>
    <row r="116" spans="1:7" ht="12.75">
      <c r="A116" s="28"/>
      <c r="B116" s="30"/>
      <c r="C116" s="31"/>
      <c r="D116" s="30"/>
      <c r="E116" s="32"/>
      <c r="F116" s="33"/>
      <c r="G116" s="33"/>
    </row>
    <row r="117" spans="1:7" ht="12.75">
      <c r="A117" s="28"/>
      <c r="B117" s="26" t="s">
        <v>106</v>
      </c>
      <c r="C117" s="25"/>
      <c r="D117" s="26"/>
      <c r="E117" s="27"/>
      <c r="F117" s="28" t="s">
        <v>107</v>
      </c>
      <c r="G117" s="28"/>
    </row>
  </sheetData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Matthias Wichmann</cp:lastModifiedBy>
  <cp:lastPrinted>2007-07-06T16:09:49Z</cp:lastPrinted>
  <dcterms:created xsi:type="dcterms:W3CDTF">2002-02-21T07:48:38Z</dcterms:created>
  <dcterms:modified xsi:type="dcterms:W3CDTF">2007-07-09T06:50:10Z</dcterms:modified>
  <cp:category/>
  <cp:version/>
  <cp:contentType/>
  <cp:contentStatus/>
</cp:coreProperties>
</file>